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talyalozovaya/Desktop/"/>
    </mc:Choice>
  </mc:AlternateContent>
  <xr:revisionPtr revIDLastSave="0" documentId="8_{FDE8609F-AE8F-AE40-AF81-2DF612263D2F}" xr6:coauthVersionLast="47" xr6:coauthVersionMax="47" xr10:uidLastSave="{00000000-0000-0000-0000-000000000000}"/>
  <bookViews>
    <workbookView xWindow="33300" yWindow="2820" windowWidth="31180" windowHeight="16060" tabRatio="500" xr2:uid="{00000000-000D-0000-FFFF-FFFF00000000}"/>
  </bookViews>
  <sheets>
    <sheet name="Summary" sheetId="1" r:id="rId1"/>
    <sheet name="Calculations" sheetId="2" r:id="rId2"/>
    <sheet name="Methodology" sheetId="3" r:id="rId3"/>
    <sheet name="Emission Factors" sheetId="4" r:id="rId4"/>
    <sheet name="Exchange Rates" sheetId="5" r:id="rId5"/>
    <sheet name="NAICS Mapping" sheetId="6" r:id="rId6"/>
    <sheet name="Spend Detai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" i="7" l="1"/>
  <c r="D19" i="7"/>
  <c r="C19" i="7"/>
  <c r="B19" i="7"/>
  <c r="G18" i="7"/>
  <c r="F18" i="7"/>
  <c r="E18" i="7"/>
  <c r="H18" i="7" s="1"/>
  <c r="H17" i="7"/>
  <c r="G17" i="7"/>
  <c r="F17" i="7"/>
  <c r="E17" i="7"/>
  <c r="G16" i="7"/>
  <c r="F16" i="7"/>
  <c r="E16" i="7"/>
  <c r="H16" i="7" s="1"/>
  <c r="H15" i="7"/>
  <c r="G15" i="7"/>
  <c r="F15" i="7"/>
  <c r="E15" i="7"/>
  <c r="G14" i="7"/>
  <c r="F14" i="7"/>
  <c r="E14" i="7"/>
  <c r="H14" i="7" s="1"/>
  <c r="H13" i="7"/>
  <c r="G13" i="7"/>
  <c r="F13" i="7"/>
  <c r="E13" i="7"/>
  <c r="G12" i="7"/>
  <c r="F12" i="7"/>
  <c r="E12" i="7"/>
  <c r="H12" i="7" s="1"/>
  <c r="H11" i="7"/>
  <c r="G11" i="7"/>
  <c r="F11" i="7"/>
  <c r="E11" i="7"/>
  <c r="G10" i="7"/>
  <c r="F10" i="7"/>
  <c r="E10" i="7"/>
  <c r="H10" i="7" s="1"/>
  <c r="H9" i="7"/>
  <c r="G9" i="7"/>
  <c r="F9" i="7"/>
  <c r="E9" i="7"/>
  <c r="G8" i="7"/>
  <c r="F8" i="7"/>
  <c r="E8" i="7"/>
  <c r="H8" i="7" s="1"/>
  <c r="H7" i="7"/>
  <c r="G7" i="7"/>
  <c r="F7" i="7"/>
  <c r="E7" i="7"/>
  <c r="G6" i="7"/>
  <c r="F6" i="7"/>
  <c r="E6" i="7"/>
  <c r="H6" i="7" s="1"/>
  <c r="H5" i="7"/>
  <c r="G5" i="7"/>
  <c r="F5" i="7"/>
  <c r="E5" i="7"/>
  <c r="G4" i="7"/>
  <c r="G19" i="7" s="1"/>
  <c r="F4" i="7"/>
  <c r="F19" i="7" s="1"/>
  <c r="E4" i="7"/>
  <c r="H4" i="7" s="1"/>
  <c r="F14" i="5"/>
  <c r="B14" i="5"/>
  <c r="D13" i="5"/>
  <c r="D12" i="5"/>
  <c r="D11" i="5"/>
  <c r="D14" i="5" s="1"/>
  <c r="E6" i="5"/>
  <c r="E5" i="5"/>
  <c r="E4" i="5"/>
  <c r="F19" i="2"/>
  <c r="E19" i="2"/>
  <c r="H18" i="2"/>
  <c r="I18" i="2" s="1"/>
  <c r="H17" i="2"/>
  <c r="I17" i="2" s="1"/>
  <c r="H16" i="2"/>
  <c r="G23" i="1" s="1"/>
  <c r="H23" i="1" s="1"/>
  <c r="I15" i="2"/>
  <c r="H15" i="2"/>
  <c r="G22" i="1" s="1"/>
  <c r="H22" i="1" s="1"/>
  <c r="I14" i="2"/>
  <c r="H14" i="2"/>
  <c r="I13" i="2"/>
  <c r="H13" i="2"/>
  <c r="H12" i="2"/>
  <c r="I12" i="2" s="1"/>
  <c r="I11" i="2"/>
  <c r="H11" i="2"/>
  <c r="H10" i="2"/>
  <c r="I10" i="2" s="1"/>
  <c r="H9" i="2"/>
  <c r="I9" i="2" s="1"/>
  <c r="H8" i="2"/>
  <c r="G15" i="1" s="1"/>
  <c r="H15" i="1" s="1"/>
  <c r="I7" i="2"/>
  <c r="H7" i="2"/>
  <c r="G14" i="1" s="1"/>
  <c r="H14" i="1" s="1"/>
  <c r="I6" i="2"/>
  <c r="H6" i="2"/>
  <c r="D5" i="1" s="1"/>
  <c r="I5" i="2"/>
  <c r="H5" i="2"/>
  <c r="H4" i="2"/>
  <c r="I4" i="2" s="1"/>
  <c r="G25" i="1"/>
  <c r="H25" i="1" s="1"/>
  <c r="F25" i="1"/>
  <c r="E25" i="1"/>
  <c r="D25" i="1"/>
  <c r="F24" i="1"/>
  <c r="E24" i="1"/>
  <c r="D24" i="1"/>
  <c r="F23" i="1"/>
  <c r="E23" i="1"/>
  <c r="D23" i="1"/>
  <c r="F22" i="1"/>
  <c r="E22" i="1"/>
  <c r="D22" i="1"/>
  <c r="H21" i="1"/>
  <c r="G21" i="1"/>
  <c r="F21" i="1"/>
  <c r="E21" i="1"/>
  <c r="D21" i="1"/>
  <c r="H20" i="1"/>
  <c r="G20" i="1"/>
  <c r="F20" i="1"/>
  <c r="E20" i="1"/>
  <c r="D20" i="1"/>
  <c r="G19" i="1"/>
  <c r="H19" i="1" s="1"/>
  <c r="F19" i="1"/>
  <c r="E19" i="1"/>
  <c r="D19" i="1"/>
  <c r="G18" i="1"/>
  <c r="H18" i="1" s="1"/>
  <c r="F18" i="1"/>
  <c r="E18" i="1"/>
  <c r="D18" i="1"/>
  <c r="G17" i="1"/>
  <c r="H17" i="1" s="1"/>
  <c r="F17" i="1"/>
  <c r="E17" i="1"/>
  <c r="D17" i="1"/>
  <c r="F16" i="1"/>
  <c r="E16" i="1"/>
  <c r="D16" i="1"/>
  <c r="F15" i="1"/>
  <c r="E15" i="1"/>
  <c r="D15" i="1"/>
  <c r="F14" i="1"/>
  <c r="E14" i="1"/>
  <c r="D14" i="1"/>
  <c r="H13" i="1"/>
  <c r="G13" i="1"/>
  <c r="F13" i="1"/>
  <c r="E13" i="1"/>
  <c r="D13" i="1"/>
  <c r="H12" i="1"/>
  <c r="G12" i="1"/>
  <c r="F12" i="1"/>
  <c r="E12" i="1"/>
  <c r="E26" i="1" s="1"/>
  <c r="D12" i="1"/>
  <c r="G11" i="1"/>
  <c r="F11" i="1"/>
  <c r="F26" i="1" s="1"/>
  <c r="E11" i="1"/>
  <c r="D11" i="1"/>
  <c r="H6" i="1"/>
  <c r="E6" i="1"/>
  <c r="D6" i="1"/>
  <c r="G6" i="1" s="1"/>
  <c r="C6" i="1"/>
  <c r="H5" i="1"/>
  <c r="H7" i="1" s="1"/>
  <c r="C5" i="1"/>
  <c r="C7" i="1" s="1"/>
  <c r="H19" i="7" l="1"/>
  <c r="E5" i="1"/>
  <c r="D7" i="1"/>
  <c r="E13" i="5"/>
  <c r="E12" i="5"/>
  <c r="E11" i="5"/>
  <c r="E14" i="5"/>
  <c r="H11" i="1"/>
  <c r="G16" i="1"/>
  <c r="H16" i="1" s="1"/>
  <c r="G24" i="1"/>
  <c r="H24" i="1" s="1"/>
  <c r="I8" i="2"/>
  <c r="I16" i="2"/>
  <c r="E19" i="7"/>
  <c r="H19" i="2"/>
  <c r="G5" i="1"/>
  <c r="J15" i="2" l="1"/>
  <c r="J7" i="2"/>
  <c r="J19" i="2"/>
  <c r="J12" i="2"/>
  <c r="J4" i="2"/>
  <c r="I19" i="2"/>
  <c r="J17" i="2"/>
  <c r="J9" i="2"/>
  <c r="G19" i="2"/>
  <c r="J11" i="2"/>
  <c r="J14" i="2"/>
  <c r="J6" i="2"/>
  <c r="J16" i="2"/>
  <c r="J8" i="2"/>
  <c r="J13" i="2"/>
  <c r="J5" i="2"/>
  <c r="J10" i="2"/>
  <c r="J18" i="2"/>
  <c r="F5" i="1"/>
  <c r="F6" i="1"/>
  <c r="F7" i="1"/>
  <c r="E7" i="1"/>
  <c r="G26" i="1"/>
  <c r="H26" i="1" s="1"/>
  <c r="G7" i="1"/>
</calcChain>
</file>

<file path=xl/sharedStrings.xml><?xml version="1.0" encoding="utf-8"?>
<sst xmlns="http://schemas.openxmlformats.org/spreadsheetml/2006/main" count="366" uniqueCount="167">
  <si>
    <t>SCOPE 3 GHG EMISSIONS — CY2025 SUMMARY</t>
  </si>
  <si>
    <t>Global Marketing Agency | Spend-Based Method (EPA EEIO v1.3.0) | Categories 1 &amp; 2</t>
  </si>
  <si>
    <t>Scope 3 Category</t>
  </si>
  <si>
    <t>Spend Categories</t>
  </si>
  <si>
    <t>Total USD Spend</t>
  </si>
  <si>
    <t>Emissions (kg CO2e)</t>
  </si>
  <si>
    <t>Emissions (tCO2e)</t>
  </si>
  <si>
    <t>% of Total Emissions</t>
  </si>
  <si>
    <t>Avg EF (kg CO2e/USD)</t>
  </si>
  <si>
    <t>Invoice Count</t>
  </si>
  <si>
    <t>Category 1: Purchased Goods &amp; Services</t>
  </si>
  <si>
    <t>14 categories</t>
  </si>
  <si>
    <t>Category 2: Capital Goods</t>
  </si>
  <si>
    <t>1 category (Hardware)</t>
  </si>
  <si>
    <t>TOTAL SCOPE 3 (Cat.1 + Cat.2)</t>
  </si>
  <si>
    <t>15 categories</t>
  </si>
  <si>
    <t>CATEGORY BREAKDOWN</t>
  </si>
  <si>
    <t>Spend Category</t>
  </si>
  <si>
    <t>NAICS Code</t>
  </si>
  <si>
    <t>EF (kg CO2e/USD)</t>
  </si>
  <si>
    <t>USD Spend</t>
  </si>
  <si>
    <t>Catering</t>
  </si>
  <si>
    <t>Cat.1 Purchased Goods &amp; Services</t>
  </si>
  <si>
    <t>Consulting</t>
  </si>
  <si>
    <t>Facilities</t>
  </si>
  <si>
    <t>Hardware</t>
  </si>
  <si>
    <t>Cat.2 Capital Goods</t>
  </si>
  <si>
    <t>IT &amp; Software</t>
  </si>
  <si>
    <t>Insurance</t>
  </si>
  <si>
    <t>Legal</t>
  </si>
  <si>
    <t>Logistics</t>
  </si>
  <si>
    <t>Marketing</t>
  </si>
  <si>
    <t>Office Supplies</t>
  </si>
  <si>
    <t>Professional Services</t>
  </si>
  <si>
    <t>Recruitment</t>
  </si>
  <si>
    <t>Telecoms</t>
  </si>
  <si>
    <t>Training</t>
  </si>
  <si>
    <t>Travel &amp; Entertainment</t>
  </si>
  <si>
    <t>TOTAL</t>
  </si>
  <si>
    <t>SCOPE 3 EMISSIONS CALCULATIONS — CY2025</t>
  </si>
  <si>
    <t>Formula: Emissions (kg CO2e) = USD Spend x EPA SEF+MEF Factor  |  FX: GBP x 1.27, EUR x 1.08  |  Factor unit: kg CO2e per 2022 USD purchaser price</t>
  </si>
  <si>
    <t>NAICS Title</t>
  </si>
  <si>
    <t>% of Total</t>
  </si>
  <si>
    <t>Caterers</t>
  </si>
  <si>
    <t>Administrative Management and General Management Consulting Services</t>
  </si>
  <si>
    <t>Facilities Support Services</t>
  </si>
  <si>
    <t>Electronic Computer Manufacturing</t>
  </si>
  <si>
    <t>Software Publishers</t>
  </si>
  <si>
    <t>Direct Property and Casualty Insurance Carriers</t>
  </si>
  <si>
    <t>Offices of Lawyers</t>
  </si>
  <si>
    <t>Freight Transportation Arrangement</t>
  </si>
  <si>
    <t>Advertising Agencies</t>
  </si>
  <si>
    <t>Office Supplies and Stationery Stores</t>
  </si>
  <si>
    <t>All Other Professional, Scientific, and Technical Services</t>
  </si>
  <si>
    <t>Employment Placement Agencies</t>
  </si>
  <si>
    <t>Wired Telecommunications Carriers</t>
  </si>
  <si>
    <t>Professional and Management Development Training</t>
  </si>
  <si>
    <t>Travel Agencies</t>
  </si>
  <si>
    <t>SCOPE 3 GHG EMISSIONS — METHODOLOGY STATEMENT</t>
  </si>
  <si>
    <t>Global Marketing Agency Vendor Spend | Calendar Year 2025</t>
  </si>
  <si>
    <t>SECTION</t>
  </si>
  <si>
    <t>DETAIL</t>
  </si>
  <si>
    <t>Reporting Standard</t>
  </si>
  <si>
    <t>GHG Protocol Corporate Value Chain (Scope 3) Accounting and Reporting Standard (WRI/WBCSD, 2011). Scope 3 Category 1: Purchased Goods &amp; Services; Category 2: Capital Goods.</t>
  </si>
  <si>
    <t>Emission Factor Source</t>
  </si>
  <si>
    <t>U.S. EPA Supply Chain Greenhouse Gas Emission Factors v1.3.0 by NAICS-6 (Ingwersen, W., U.S. EPA, Washington DC, 2024). Dataset: SupplyChainGHGEmissionFactors_v1.3.0_NAICS_CO2e_USD2022.csv. DOI: 10.23719/1531143. Factors represent GHG data for 2022 using IPCC AR5 100-yr GWPs. Unit: kg CO2e per 2022 USD (purchaser price).</t>
  </si>
  <si>
    <t>Calculation Method</t>
  </si>
  <si>
    <t>Spend-Based (EEIO) Method as defined in GHG Protocol Technical Guidance for Calculating Scope 3 Emissions (WRI/WBCSD, 2013), Chapter 1 (Cat.1) and Chapter 2 (Cat.2). Formula: Emissions (kg CO2e) = Spend (USD) x Emission Factor (kg CO2e / USD 2022). The 'Supply Chain Emission Factors WITH Margins' (SEF+MEF) column is used throughout, consistent with purchaser-price spend data.</t>
  </si>
  <si>
    <t>Factor Selection: SEF+MEF</t>
  </si>
  <si>
    <t>SEF+MEF (with margins) factors are applied because vendor invoices represent purchaser prices inclusive of wholesale and retail margins. This is consistent with EPA guidance and GHG Protocol spend-based method requirements. For categories where MEF = 0 (most services), SEF+MEF equals SEF.</t>
  </si>
  <si>
    <t>Scope 3 Category Assignment</t>
  </si>
  <si>
    <t>Category 1 (Purchased Goods &amp; Services): All service and consumable spend categories including Catering, Consulting, Facilities, Insurance, IT &amp; Software, Legal, Logistics, Marketing, Office Supplies, Professional Services, Recruitment, Telecoms, Training, and Travel &amp; Entertainment. Category 2 (Capital Goods): Hardware only (computers, servers, IT equipment), per user classification and GHG Protocol definition of capital goods as products with useful life &gt;1 year that are depreciated or amortised.</t>
  </si>
  <si>
    <t>Logistics Classification</t>
  </si>
  <si>
    <t>Logistics spend is classified as Scope 3 Category 1 under NAICS 488510 (Freight Transportation Arrangement) because it represents client event delivery arrangements (third-party logistics coordination), not the company's own product transport. If logistics were the company's own upstream/downstream transport, Cat.4/Cat.9 would apply.</t>
  </si>
  <si>
    <t>Currency Conversion</t>
  </si>
  <si>
    <t>Non-USD spend is converted to USD using fixed exchange rates: GBP to USD: multiply by 1.27; EUR to USD: multiply by 1.08. USD spend requires no conversion. Converted USD figures are then multiplied by EPA factors.</t>
  </si>
  <si>
    <t>Inflation / Deflator Note</t>
  </si>
  <si>
    <t>EPA v1.3.0 factors are expressed in 2022 USD. CY2025 spend data has NOT been deflated to 2022 USD in this model (conservative approach, slightly overstates emissions). To apply deflation: divide USD-converted spend by the BEA GDP implicit price deflator ratio (2025 vs 2022) before multiplying by the emission factor.</t>
  </si>
  <si>
    <t>NAICS Code Mapping</t>
  </si>
  <si>
    <t>Each vendor spend category is mapped to the most representative 2017 NAICS 6-digit code. Mappings are documented in the NAICS Mapping tab with rationale and alternatives. Where a single spend category spans multiple NAICS codes, the primary/dominant activity code is selected. Analysts should review and adjust mappings based on actual vendor activity.</t>
  </si>
  <si>
    <t>System Boundary</t>
  </si>
  <si>
    <t>Cradle-to-gate (upstream supply chain) emissions only, consistent with EEIO factor scope. Excludes use-phase and end-of-life emissions. Excludes Scope 1 and Scope 2 emissions of the reporting entity. Excludes employee commuting (Cat.7), business travel (Cat.6), and waste (Cat.5).</t>
  </si>
  <si>
    <t>Data Quality</t>
  </si>
  <si>
    <t>Spend data: High confidence (sourced from financial/ERP system vendor spend records CY2025). Emission factors: Medium confidence (sector-average EEIO; not supplier-specific). Currency rates: Fixed rates as specified; not market-rate averages. Overall data quality tier: Tier 3 (spend-based) per GHG Protocol hierarchy.</t>
  </si>
  <si>
    <t>Uncertainty</t>
  </si>
  <si>
    <t>EEIO spend-based methods carry inherent uncertainty (typically +/-30-50% at category level). Results should be treated as screening-level estimates. Supplier-specific primary data collection is recommended for material spend categories in future reporting cycles.</t>
  </si>
  <si>
    <t>Reference Period</t>
  </si>
  <si>
    <t>Calendar Year 2025 (1 January 2025 - 31 December 2025)</t>
  </si>
  <si>
    <t>Date Prepared</t>
  </si>
  <si>
    <t>2026-06-14</t>
  </si>
  <si>
    <t>Version</t>
  </si>
  <si>
    <t>1.0</t>
  </si>
  <si>
    <t>Key References</t>
  </si>
  <si>
    <t>1. GHG Protocol Scope 3 Standard (2011): ghgprotocol.org/scope-3-standard
2. GHG Protocol Scope 3 Calculation Guidance (2013): ghgprotocol.org/scope-3-technical-calculation-guidance
3. EPA Supply Chain Factors v1.3.0: cfpub.epa.gov/si/si_public_record_report.cfm?dirEntryId=362515
4. EPA USEEIO: epa.gov/land-research/us-environmentally-extended-input-output-useeio-models</t>
  </si>
  <si>
    <t>EPA SUPPLY CHAIN GHG EMISSION FACTORS v1.3.0 — FACTORS USED</t>
  </si>
  <si>
    <t>Source: SupplyChainGHGEmissionFactors_v1.3.0_NAICS_CO2e_USD2022.csv  |  DOI: 10.23719/1531143  |  Unit: kg CO2e per 2022 USD (purchaser price)  |  GHG: All GHGs combined (IPCC AR5 100-yr GWPs)  |  Factor applied: SEF+MEF (with margins)</t>
  </si>
  <si>
    <t>#</t>
  </si>
  <si>
    <t>SEF (without margins)</t>
  </si>
  <si>
    <t>MEF (margins only)</t>
  </si>
  <si>
    <t>SEF+MEF (WITH margins)</t>
  </si>
  <si>
    <t>USEEIO Ref Code</t>
  </si>
  <si>
    <t>722A00</t>
  </si>
  <si>
    <t>541610</t>
  </si>
  <si>
    <t>561200</t>
  </si>
  <si>
    <t>334111</t>
  </si>
  <si>
    <t>511200</t>
  </si>
  <si>
    <t>5241XX</t>
  </si>
  <si>
    <t>541100</t>
  </si>
  <si>
    <t>48A000</t>
  </si>
  <si>
    <t>541800</t>
  </si>
  <si>
    <t>4B0000</t>
  </si>
  <si>
    <t>5419A0</t>
  </si>
  <si>
    <t>561300</t>
  </si>
  <si>
    <t>517110</t>
  </si>
  <si>
    <t>611B00</t>
  </si>
  <si>
    <t>561500</t>
  </si>
  <si>
    <t>Green rows = Category 2 Capital Goods (Hardware).  Blue/White rows = Category 1 Purchased Goods &amp; Services.  SEF+MEF (col G) is the factor applied in calculations, includes supply chain margins for purchaser-price spend.</t>
  </si>
  <si>
    <t>EXCHANGE RATES — CY2025 VENDOR SPEND CONVERSION TO USD</t>
  </si>
  <si>
    <t>Fixed rates provided by the reporting entity. All non-USD spend converted to USD before applying EPA emission factors.</t>
  </si>
  <si>
    <t>Currency</t>
  </si>
  <si>
    <t>Code</t>
  </si>
  <si>
    <t>Rate to USD (1 unit = X USD)</t>
  </si>
  <si>
    <t>Inverse (1 USD = X units)</t>
  </si>
  <si>
    <t>Application</t>
  </si>
  <si>
    <t>Notes</t>
  </si>
  <si>
    <t>US Dollar</t>
  </si>
  <si>
    <t>USD</t>
  </si>
  <si>
    <t>No conversion required</t>
  </si>
  <si>
    <t>Base currency. EPA factors denominated in 2022 USD.</t>
  </si>
  <si>
    <t>British Pound Sterling</t>
  </si>
  <si>
    <t>GBP</t>
  </si>
  <si>
    <t>Multiply GBP spend x 1.27 to get USD</t>
  </si>
  <si>
    <t>Fixed rate as specified. Applies to UK-based vendors.</t>
  </si>
  <si>
    <t>Euro</t>
  </si>
  <si>
    <t>EUR</t>
  </si>
  <si>
    <t>Multiply EUR spend x 1.08 to get USD</t>
  </si>
  <si>
    <t>Fixed rate as specified. Applies to EU-based vendors.</t>
  </si>
  <si>
    <t>SPEND BY CURRENCY — CY2025</t>
  </si>
  <si>
    <t>Original Spend</t>
  </si>
  <si>
    <t>FX Rate</t>
  </si>
  <si>
    <t>USD Equivalent</t>
  </si>
  <si>
    <t>% of Total USD</t>
  </si>
  <si>
    <t>SPEND CATEGORY TO NAICS CODE MAPPING — VERIFICATION REGISTER</t>
  </si>
  <si>
    <t>Review the Mapping Rationale column and update NAICS codes if a more specific code better represents actual vendor activity. Update the corresponding factor in the Emission Factors and Calculations tabs if you change a code.</t>
  </si>
  <si>
    <t>Mapping Rationale &amp; Alternatives</t>
  </si>
  <si>
    <t>Catering spend at a marketing agency covers event catering and office catering services. NAICS 722320 (Caterers) is the direct match for catering service providers.</t>
  </si>
  <si>
    <t>Consulting spend covers strategy, management, and business advisory services. NAICS 541611 (Administrative Management and General Management Consulting Services) is the standard code for management consulting firms.</t>
  </si>
  <si>
    <t>Facilities spend covers office maintenance, building services, and facilities management. NAICS 561210 (Facilities Support Services) covers establishments providing operating staff for facilities.</t>
  </si>
  <si>
    <t>Hardware spend covers computers, servers, and IT equipment with useful life &gt;1 year. Classified as Category 2 Capital Goods per user instruction. NAICS 334111 (Electronic Computer Manufacturing) is the primary code for computer hardware.</t>
  </si>
  <si>
    <t>IT &amp; Software spend covers software licences, SaaS subscriptions, and IT services. NAICS 511210 (Software Publishers) best represents the dominant activity (software licensing/subscriptions). Alternative: 541512 (Computer Systems Design) if spend is primarily custom development.</t>
  </si>
  <si>
    <t>Insurance spend covers corporate insurance policies (property, liability, professional indemnity). NAICS 524126 (Direct Property and Casualty Insurance Carriers) is the standard code for commercial insurance.</t>
  </si>
  <si>
    <t>Legal spend covers external law firm fees and legal advisory services. NAICS 541110 (Offices of Lawyers) is the direct match.</t>
  </si>
  <si>
    <t>Logistics spend relates to arranging deliveries for client events (per user context). This is freight brokerage/arrangement, not trucking operations. NAICS 488510 (Freight Transportation Arrangement) covers freight forwarding and logistics coordination. Alternative: 484110 (General Freight Trucking) if spend is for direct trucking services.</t>
  </si>
  <si>
    <t>Marketing spend at a marketing agency covers subcontracted advertising and creative services. NAICS 541810 (Advertising Agencies) is the direct match for advertising/marketing service providers.</t>
  </si>
  <si>
    <t>Office supplies spend covers consumable office materials purchased from retailers/distributors. NAICS 453210 (Office Supplies and Stationery Stores) represents retail purchase of office supplies. Alternative: 424120 (Stationery and Office Supplies Merchant Wholesalers) if purchasing wholesale.</t>
  </si>
  <si>
    <t>Professional services spend covers miscellaneous professional advisory services not classified elsewhere. NAICS 541990 (All Other Professional, Scientific, and Technical Services) is the catch-all for professional services.</t>
  </si>
  <si>
    <t>Recruitment spend covers external recruitment agencies and headhunter fees. NAICS 561311 (Employment Placement Agencies) is the direct match.</t>
  </si>
  <si>
    <t>Telecoms spend covers telephone, internet, and data connectivity services. NAICS 517311 (Wired Telecommunications Carriers) is the primary code for telecom service providers. Alternative: 517312 (Wireless) if spend is predominantly mobile.</t>
  </si>
  <si>
    <t>Training spend covers professional development, skills training, and learning programmes. NAICS 611430 (Professional and Management Development Training) is the direct match.</t>
  </si>
  <si>
    <t>Travel &amp; Entertainment spend covers business travel bookings and corporate entertainment. NAICS 561510 (Travel Agencies) represents travel arrangement services. Alternative: 721110 (Hotels and Motels) if spend is predominantly accommodation.</t>
  </si>
  <si>
    <t>SPEND DETAIL BY CATEGORY AND CURRENCY — CY2025</t>
  </si>
  <si>
    <t>Original currency amounts and USD conversions. FX rates: GBP x 1.27, EUR x 1.08.</t>
  </si>
  <si>
    <t>EUR Spend</t>
  </si>
  <si>
    <t>GBP Spend</t>
  </si>
  <si>
    <t>EUR to USD</t>
  </si>
  <si>
    <t>GBP to USD</t>
  </si>
  <si>
    <t>USD (no conv.)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</si>
</sst>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00"/>
    <numFmt numFmtId="167" formatCode="0.0000"/>
  </numFmts>
  <fonts count="15" x14ac:knownFonts="1">
    <font>
      <sz val="11"/>
      <color rgb="FF000000"/>
      <name val="Calibri"/>
      <family val="2"/>
      <charset val="1"/>
    </font>
    <font>
      <b/>
      <sz val="14"/>
      <color rgb="FFFFFFFF"/>
      <name val="Arial"/>
      <family val="2"/>
    </font>
    <font>
      <i/>
      <sz val="10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1F3864"/>
      <name val="Arial"/>
      <family val="2"/>
    </font>
    <font>
      <i/>
      <sz val="9"/>
      <color rgb="FF595959"/>
      <name val="Arial"/>
      <family val="2"/>
    </font>
    <font>
      <b/>
      <sz val="10"/>
      <color rgb="FF2E75B6"/>
      <name val="Arial"/>
      <family val="2"/>
    </font>
    <font>
      <b/>
      <sz val="10"/>
      <color rgb="FFC55A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EBF3FB"/>
        <bgColor rgb="FFF2F2F2"/>
      </patternFill>
    </fill>
    <fill>
      <patternFill patternType="solid">
        <fgColor rgb="FFE2EFDA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D6E4F0"/>
        <bgColor rgb="FFE2EFDA"/>
      </patternFill>
    </fill>
    <fill>
      <patternFill patternType="solid">
        <fgColor rgb="FFF2F2F2"/>
        <bgColor rgb="FFEBF3FB"/>
      </patternFill>
    </fill>
    <fill>
      <patternFill patternType="solid">
        <fgColor rgb="FFFCE4D6"/>
        <bgColor rgb="FFF2F2F2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2" fillId="8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right" vertical="center"/>
    </xf>
    <xf numFmtId="164" fontId="5" fillId="4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horizontal="right" vertical="center"/>
    </xf>
    <xf numFmtId="166" fontId="5" fillId="4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horizontal="right" vertical="center"/>
    </xf>
    <xf numFmtId="165" fontId="5" fillId="5" borderId="1" xfId="0" applyNumberFormat="1" applyFont="1" applyFill="1" applyBorder="1" applyAlignment="1">
      <alignment horizontal="right" vertical="center"/>
    </xf>
    <xf numFmtId="166" fontId="5" fillId="5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66" fontId="5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6" fontId="5" fillId="6" borderId="1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right" vertical="center"/>
    </xf>
    <xf numFmtId="164" fontId="5" fillId="6" borderId="1" xfId="0" applyNumberFormat="1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  <xf numFmtId="166" fontId="5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3" fontId="10" fillId="4" borderId="1" xfId="0" applyNumberFormat="1" applyFont="1" applyFill="1" applyBorder="1" applyAlignment="1">
      <alignment horizontal="right" vertical="center"/>
    </xf>
    <xf numFmtId="166" fontId="10" fillId="4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3" fontId="10" fillId="6" borderId="1" xfId="0" applyNumberFormat="1" applyFont="1" applyFill="1" applyBorder="1" applyAlignment="1">
      <alignment horizontal="right" vertical="center"/>
    </xf>
    <xf numFmtId="166" fontId="10" fillId="6" borderId="1" xfId="0" applyNumberFormat="1" applyFont="1" applyFill="1" applyBorder="1" applyAlignment="1">
      <alignment horizontal="center" vertical="center"/>
    </xf>
    <xf numFmtId="165" fontId="5" fillId="6" borderId="1" xfId="0" applyNumberFormat="1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 wrapText="1"/>
    </xf>
    <xf numFmtId="3" fontId="10" fillId="5" borderId="1" xfId="0" applyNumberFormat="1" applyFont="1" applyFill="1" applyBorder="1" applyAlignment="1">
      <alignment horizontal="right" vertical="center"/>
    </xf>
    <xf numFmtId="166" fontId="10" fillId="5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166" fontId="11" fillId="4" borderId="1" xfId="0" applyNumberFormat="1" applyFont="1" applyFill="1" applyBorder="1" applyAlignment="1">
      <alignment horizontal="center" vertical="center"/>
    </xf>
    <xf numFmtId="166" fontId="11" fillId="6" borderId="1" xfId="0" applyNumberFormat="1" applyFont="1" applyFill="1" applyBorder="1" applyAlignment="1">
      <alignment horizontal="center" vertical="center"/>
    </xf>
    <xf numFmtId="166" fontId="11" fillId="5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167" fontId="5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167" fontId="14" fillId="9" borderId="1" xfId="0" applyNumberFormat="1" applyFont="1" applyFill="1" applyBorder="1" applyAlignment="1">
      <alignment horizontal="center" vertical="center"/>
    </xf>
    <xf numFmtId="167" fontId="5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/>
    </xf>
    <xf numFmtId="167" fontId="10" fillId="4" borderId="1" xfId="0" applyNumberFormat="1" applyFont="1" applyFill="1" applyBorder="1" applyAlignment="1">
      <alignment horizontal="center" vertical="center"/>
    </xf>
    <xf numFmtId="167" fontId="10" fillId="6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right" vertical="center"/>
    </xf>
    <xf numFmtId="3" fontId="4" fillId="6" borderId="1" xfId="0" applyNumberFormat="1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EBF3FB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C55A11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showGridLines="0" tabSelected="1" zoomScaleNormal="100" workbookViewId="0">
      <selection sqref="A1:H1"/>
    </sheetView>
  </sheetViews>
  <sheetFormatPr baseColWidth="10" defaultColWidth="8.5" defaultRowHeight="15" x14ac:dyDescent="0.2"/>
  <cols>
    <col min="1" max="1" width="38" customWidth="1"/>
    <col min="2" max="2" width="28" customWidth="1"/>
    <col min="3" max="3" width="18" customWidth="1"/>
    <col min="4" max="4" width="20" customWidth="1"/>
    <col min="5" max="6" width="18" customWidth="1"/>
    <col min="7" max="7" width="20" customWidth="1"/>
    <col min="8" max="8" width="14" customWidth="1"/>
  </cols>
  <sheetData>
    <row r="1" spans="1:8" ht="30" customHeight="1" x14ac:dyDescent="0.2">
      <c r="A1" s="4" t="s">
        <v>0</v>
      </c>
      <c r="B1" s="4"/>
      <c r="C1" s="4"/>
      <c r="D1" s="4"/>
      <c r="E1" s="4"/>
      <c r="F1" s="4"/>
      <c r="G1" s="4"/>
      <c r="H1" s="4"/>
    </row>
    <row r="2" spans="1:8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</row>
    <row r="4" spans="1:8" ht="30" customHeight="1" x14ac:dyDescent="0.2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spans="1:8" x14ac:dyDescent="0.2">
      <c r="A5" s="6" t="s">
        <v>10</v>
      </c>
      <c r="B5" s="7" t="s">
        <v>11</v>
      </c>
      <c r="C5" s="8">
        <f>Calculations!F4+Calculations!F5+Calculations!F6+Calculations!F8+Calculations!F9+Calculations!F10+Calculations!F11+Calculations!F12+Calculations!F13+Calculations!F14+Calculations!F15+Calculations!F16+Calculations!F17+Calculations!F18</f>
        <v>223321410.77000004</v>
      </c>
      <c r="D5" s="8">
        <f>Calculations!H4+Calculations!H5+Calculations!H6+Calculations!H8+Calculations!H9+Calculations!H10+Calculations!H11+Calculations!H12+Calculations!H13+Calculations!H14+Calculations!H15+Calculations!H16+Calculations!H17+Calculations!H18</f>
        <v>20443843.923980001</v>
      </c>
      <c r="E5" s="9">
        <f>D5/1000</f>
        <v>20443.843923980003</v>
      </c>
      <c r="F5" s="10">
        <f>IF(D7=0,0,D5/D7)</f>
        <v>0.9390061951074864</v>
      </c>
      <c r="G5" s="11">
        <f>IF(C5=0,0,D5/C5)</f>
        <v>9.1544486726511096E-2</v>
      </c>
      <c r="H5" s="8">
        <f>Calculations!E4+Calculations!E5+Calculations!E6+Calculations!E8+Calculations!E9+Calculations!E10+Calculations!E11+Calculations!E12+Calculations!E13+Calculations!E14+Calculations!E15+Calculations!E16+Calculations!E17+Calculations!E18</f>
        <v>3046</v>
      </c>
    </row>
    <row r="6" spans="1:8" x14ac:dyDescent="0.2">
      <c r="A6" s="12" t="s">
        <v>12</v>
      </c>
      <c r="B6" s="13" t="s">
        <v>13</v>
      </c>
      <c r="C6" s="14">
        <f>Calculations!F7</f>
        <v>22895589.600000001</v>
      </c>
      <c r="D6" s="14">
        <f>Calculations!H7</f>
        <v>1327944.1968000003</v>
      </c>
      <c r="E6" s="15">
        <f>D6/1000</f>
        <v>1327.9441968000003</v>
      </c>
      <c r="F6" s="16">
        <f>IF(D7=0,0,D6/D7)</f>
        <v>6.0993804892513576E-2</v>
      </c>
      <c r="G6" s="17">
        <f>IF(C6=0,0,D6/C6)</f>
        <v>5.800000000000001E-2</v>
      </c>
      <c r="H6" s="14">
        <f>Calculations!E7</f>
        <v>188</v>
      </c>
    </row>
    <row r="7" spans="1:8" x14ac:dyDescent="0.2">
      <c r="A7" s="18" t="s">
        <v>14</v>
      </c>
      <c r="B7" s="19" t="s">
        <v>15</v>
      </c>
      <c r="C7" s="20">
        <f>C5+C6</f>
        <v>246217000.37000003</v>
      </c>
      <c r="D7" s="20">
        <f>D5+D6</f>
        <v>21771788.120780002</v>
      </c>
      <c r="E7" s="21">
        <f>D7/1000</f>
        <v>21771.788120780002</v>
      </c>
      <c r="F7" s="22">
        <f>IF(D7=0,0,1)</f>
        <v>1</v>
      </c>
      <c r="G7" s="23">
        <f>IF(C7=0,0,D7/C7)</f>
        <v>8.8425202516733914E-2</v>
      </c>
      <c r="H7" s="20">
        <f>H5+H6</f>
        <v>3234</v>
      </c>
    </row>
    <row r="9" spans="1:8" ht="30" customHeight="1" x14ac:dyDescent="0.2">
      <c r="A9" s="2" t="s">
        <v>16</v>
      </c>
      <c r="B9" s="2"/>
      <c r="C9" s="2"/>
      <c r="D9" s="2"/>
      <c r="E9" s="2"/>
      <c r="F9" s="2"/>
      <c r="G9" s="2"/>
      <c r="H9" s="2"/>
    </row>
    <row r="10" spans="1:8" ht="27.75" customHeight="1" x14ac:dyDescent="0.2">
      <c r="A10" s="24" t="s">
        <v>17</v>
      </c>
      <c r="B10" s="24" t="s">
        <v>2</v>
      </c>
      <c r="C10" s="24" t="s">
        <v>18</v>
      </c>
      <c r="D10" s="24" t="s">
        <v>19</v>
      </c>
      <c r="E10" s="24" t="s">
        <v>9</v>
      </c>
      <c r="F10" s="24" t="s">
        <v>20</v>
      </c>
      <c r="G10" s="24" t="s">
        <v>5</v>
      </c>
      <c r="H10" s="24" t="s">
        <v>6</v>
      </c>
    </row>
    <row r="11" spans="1:8" x14ac:dyDescent="0.2">
      <c r="A11" s="6" t="s">
        <v>21</v>
      </c>
      <c r="B11" s="25" t="s">
        <v>22</v>
      </c>
      <c r="C11" s="7">
        <v>722320</v>
      </c>
      <c r="D11" s="26">
        <f>Calculations!G4</f>
        <v>0.13200000000000001</v>
      </c>
      <c r="E11" s="27">
        <f>Calculations!E4</f>
        <v>206</v>
      </c>
      <c r="F11" s="8">
        <f>Calculations!F4</f>
        <v>10364365.43</v>
      </c>
      <c r="G11" s="8">
        <f>Calculations!H4</f>
        <v>1368096.23676</v>
      </c>
      <c r="H11" s="9">
        <f t="shared" ref="H11:H26" si="0">G11/1000</f>
        <v>1368.09623676</v>
      </c>
    </row>
    <row r="12" spans="1:8" x14ac:dyDescent="0.2">
      <c r="A12" s="28" t="s">
        <v>23</v>
      </c>
      <c r="B12" s="29" t="s">
        <v>22</v>
      </c>
      <c r="C12" s="30">
        <v>541611</v>
      </c>
      <c r="D12" s="31">
        <f>Calculations!G5</f>
        <v>7.8E-2</v>
      </c>
      <c r="E12" s="32">
        <f>Calculations!E5</f>
        <v>227</v>
      </c>
      <c r="F12" s="33">
        <f>Calculations!F5</f>
        <v>15195662.060000001</v>
      </c>
      <c r="G12" s="33">
        <f>Calculations!H5</f>
        <v>1185261.64068</v>
      </c>
      <c r="H12" s="34">
        <f t="shared" si="0"/>
        <v>1185.26164068</v>
      </c>
    </row>
    <row r="13" spans="1:8" x14ac:dyDescent="0.2">
      <c r="A13" s="6" t="s">
        <v>24</v>
      </c>
      <c r="B13" s="25" t="s">
        <v>22</v>
      </c>
      <c r="C13" s="7">
        <v>561210</v>
      </c>
      <c r="D13" s="26">
        <f>Calculations!G6</f>
        <v>0.19900000000000001</v>
      </c>
      <c r="E13" s="27">
        <f>Calculations!E6</f>
        <v>197</v>
      </c>
      <c r="F13" s="8">
        <f>Calculations!F6</f>
        <v>15629356.310000001</v>
      </c>
      <c r="G13" s="8">
        <f>Calculations!H6</f>
        <v>3110241.9056900004</v>
      </c>
      <c r="H13" s="9">
        <f t="shared" si="0"/>
        <v>3110.2419056900003</v>
      </c>
    </row>
    <row r="14" spans="1:8" x14ac:dyDescent="0.2">
      <c r="A14" s="12" t="s">
        <v>25</v>
      </c>
      <c r="B14" s="35" t="s">
        <v>26</v>
      </c>
      <c r="C14" s="13">
        <v>334111</v>
      </c>
      <c r="D14" s="36">
        <f>Calculations!G7</f>
        <v>5.8000000000000003E-2</v>
      </c>
      <c r="E14" s="37">
        <f>Calculations!E7</f>
        <v>188</v>
      </c>
      <c r="F14" s="14">
        <f>Calculations!F7</f>
        <v>22895589.600000001</v>
      </c>
      <c r="G14" s="14">
        <f>Calculations!H7</f>
        <v>1327944.1968000003</v>
      </c>
      <c r="H14" s="15">
        <f t="shared" si="0"/>
        <v>1327.9441968000003</v>
      </c>
    </row>
    <row r="15" spans="1:8" x14ac:dyDescent="0.2">
      <c r="A15" s="6" t="s">
        <v>27</v>
      </c>
      <c r="B15" s="25" t="s">
        <v>22</v>
      </c>
      <c r="C15" s="7">
        <v>511210</v>
      </c>
      <c r="D15" s="26">
        <f>Calculations!G8</f>
        <v>0.08</v>
      </c>
      <c r="E15" s="27">
        <f>Calculations!E8</f>
        <v>226</v>
      </c>
      <c r="F15" s="8">
        <f>Calculations!F8</f>
        <v>20203041.91</v>
      </c>
      <c r="G15" s="8">
        <f>Calculations!H8</f>
        <v>1616243.3528</v>
      </c>
      <c r="H15" s="9">
        <f t="shared" si="0"/>
        <v>1616.2433527999999</v>
      </c>
    </row>
    <row r="16" spans="1:8" x14ac:dyDescent="0.2">
      <c r="A16" s="28" t="s">
        <v>28</v>
      </c>
      <c r="B16" s="29" t="s">
        <v>22</v>
      </c>
      <c r="C16" s="30">
        <v>524126</v>
      </c>
      <c r="D16" s="31">
        <f>Calculations!G9</f>
        <v>3.3000000000000002E-2</v>
      </c>
      <c r="E16" s="32">
        <f>Calculations!E9</f>
        <v>267</v>
      </c>
      <c r="F16" s="33">
        <f>Calculations!F9</f>
        <v>19286912.760000002</v>
      </c>
      <c r="G16" s="33">
        <f>Calculations!H9</f>
        <v>636468.12108000007</v>
      </c>
      <c r="H16" s="34">
        <f t="shared" si="0"/>
        <v>636.46812108000006</v>
      </c>
    </row>
    <row r="17" spans="1:8" x14ac:dyDescent="0.2">
      <c r="A17" s="6" t="s">
        <v>29</v>
      </c>
      <c r="B17" s="25" t="s">
        <v>22</v>
      </c>
      <c r="C17" s="7">
        <v>541110</v>
      </c>
      <c r="D17" s="26">
        <f>Calculations!G10</f>
        <v>4.1000000000000002E-2</v>
      </c>
      <c r="E17" s="27">
        <f>Calculations!E10</f>
        <v>224</v>
      </c>
      <c r="F17" s="8">
        <f>Calculations!F10</f>
        <v>28697606.5</v>
      </c>
      <c r="G17" s="8">
        <f>Calculations!H10</f>
        <v>1176601.8665</v>
      </c>
      <c r="H17" s="9">
        <f t="shared" si="0"/>
        <v>1176.6018664999999</v>
      </c>
    </row>
    <row r="18" spans="1:8" x14ac:dyDescent="0.2">
      <c r="A18" s="28" t="s">
        <v>30</v>
      </c>
      <c r="B18" s="29" t="s">
        <v>22</v>
      </c>
      <c r="C18" s="30">
        <v>488510</v>
      </c>
      <c r="D18" s="31">
        <f>Calculations!G11</f>
        <v>0.16200000000000001</v>
      </c>
      <c r="E18" s="32">
        <f>Calculations!E11</f>
        <v>237</v>
      </c>
      <c r="F18" s="33">
        <f>Calculations!F11</f>
        <v>22108268.91</v>
      </c>
      <c r="G18" s="33">
        <f>Calculations!H11</f>
        <v>3581539.56342</v>
      </c>
      <c r="H18" s="34">
        <f t="shared" si="0"/>
        <v>3581.5395634199999</v>
      </c>
    </row>
    <row r="19" spans="1:8" x14ac:dyDescent="0.2">
      <c r="A19" s="6" t="s">
        <v>31</v>
      </c>
      <c r="B19" s="25" t="s">
        <v>22</v>
      </c>
      <c r="C19" s="7">
        <v>541810</v>
      </c>
      <c r="D19" s="26">
        <f>Calculations!G12</f>
        <v>8.5000000000000006E-2</v>
      </c>
      <c r="E19" s="27">
        <f>Calculations!E12</f>
        <v>194</v>
      </c>
      <c r="F19" s="8">
        <f>Calculations!F12</f>
        <v>8413603.2200000007</v>
      </c>
      <c r="G19" s="8">
        <f>Calculations!H12</f>
        <v>715156.27370000014</v>
      </c>
      <c r="H19" s="9">
        <f t="shared" si="0"/>
        <v>715.15627370000016</v>
      </c>
    </row>
    <row r="20" spans="1:8" x14ac:dyDescent="0.2">
      <c r="A20" s="28" t="s">
        <v>32</v>
      </c>
      <c r="B20" s="29" t="s">
        <v>22</v>
      </c>
      <c r="C20" s="30">
        <v>453210</v>
      </c>
      <c r="D20" s="31">
        <f>Calculations!G13</f>
        <v>0.111</v>
      </c>
      <c r="E20" s="32">
        <f>Calculations!E13</f>
        <v>247</v>
      </c>
      <c r="F20" s="33">
        <f>Calculations!F13</f>
        <v>17986200.109999999</v>
      </c>
      <c r="G20" s="33">
        <f>Calculations!H13</f>
        <v>1996468.21221</v>
      </c>
      <c r="H20" s="34">
        <f t="shared" si="0"/>
        <v>1996.46821221</v>
      </c>
    </row>
    <row r="21" spans="1:8" x14ac:dyDescent="0.2">
      <c r="A21" s="6" t="s">
        <v>33</v>
      </c>
      <c r="B21" s="25" t="s">
        <v>22</v>
      </c>
      <c r="C21" s="7">
        <v>541990</v>
      </c>
      <c r="D21" s="26">
        <f>Calculations!G14</f>
        <v>0.08</v>
      </c>
      <c r="E21" s="27">
        <f>Calculations!E14</f>
        <v>211</v>
      </c>
      <c r="F21" s="8">
        <f>Calculations!F14</f>
        <v>14175695.6</v>
      </c>
      <c r="G21" s="8">
        <f>Calculations!H14</f>
        <v>1134055.648</v>
      </c>
      <c r="H21" s="9">
        <f t="shared" si="0"/>
        <v>1134.055648</v>
      </c>
    </row>
    <row r="22" spans="1:8" x14ac:dyDescent="0.2">
      <c r="A22" s="28" t="s">
        <v>34</v>
      </c>
      <c r="B22" s="29" t="s">
        <v>22</v>
      </c>
      <c r="C22" s="30">
        <v>561311</v>
      </c>
      <c r="D22" s="31">
        <f>Calculations!G15</f>
        <v>5.0999999999999997E-2</v>
      </c>
      <c r="E22" s="32">
        <f>Calculations!E15</f>
        <v>187</v>
      </c>
      <c r="F22" s="33">
        <f>Calculations!F15</f>
        <v>15977098.27</v>
      </c>
      <c r="G22" s="33">
        <f>Calculations!H15</f>
        <v>814832.01176999998</v>
      </c>
      <c r="H22" s="34">
        <f t="shared" si="0"/>
        <v>814.83201177000001</v>
      </c>
    </row>
    <row r="23" spans="1:8" x14ac:dyDescent="0.2">
      <c r="A23" s="6" t="s">
        <v>35</v>
      </c>
      <c r="B23" s="25" t="s">
        <v>22</v>
      </c>
      <c r="C23" s="7">
        <v>517311</v>
      </c>
      <c r="D23" s="26">
        <f>Calculations!G16</f>
        <v>7.4999999999999997E-2</v>
      </c>
      <c r="E23" s="27">
        <f>Calculations!E16</f>
        <v>213</v>
      </c>
      <c r="F23" s="8">
        <f>Calculations!F16</f>
        <v>13010059.15</v>
      </c>
      <c r="G23" s="8">
        <f>Calculations!H16</f>
        <v>975754.43625000003</v>
      </c>
      <c r="H23" s="9">
        <f t="shared" si="0"/>
        <v>975.75443625000003</v>
      </c>
    </row>
    <row r="24" spans="1:8" x14ac:dyDescent="0.2">
      <c r="A24" s="28" t="s">
        <v>36</v>
      </c>
      <c r="B24" s="29" t="s">
        <v>22</v>
      </c>
      <c r="C24" s="30">
        <v>611430</v>
      </c>
      <c r="D24" s="31">
        <f>Calculations!G17</f>
        <v>0.108</v>
      </c>
      <c r="E24" s="32">
        <f>Calculations!E17</f>
        <v>188</v>
      </c>
      <c r="F24" s="33">
        <f>Calculations!F17</f>
        <v>8652654.3800000008</v>
      </c>
      <c r="G24" s="33">
        <f>Calculations!H17</f>
        <v>934486.67304000002</v>
      </c>
      <c r="H24" s="34">
        <f t="shared" si="0"/>
        <v>934.48667304000003</v>
      </c>
    </row>
    <row r="25" spans="1:8" x14ac:dyDescent="0.2">
      <c r="A25" s="6" t="s">
        <v>37</v>
      </c>
      <c r="B25" s="25" t="s">
        <v>22</v>
      </c>
      <c r="C25" s="7">
        <v>561510</v>
      </c>
      <c r="D25" s="26">
        <f>Calculations!G18</f>
        <v>8.7999999999999995E-2</v>
      </c>
      <c r="E25" s="27">
        <f>Calculations!E18</f>
        <v>222</v>
      </c>
      <c r="F25" s="8">
        <f>Calculations!F18</f>
        <v>13620886.16</v>
      </c>
      <c r="G25" s="8">
        <f>Calculations!H18</f>
        <v>1198637.98208</v>
      </c>
      <c r="H25" s="9">
        <f t="shared" si="0"/>
        <v>1198.63798208</v>
      </c>
    </row>
    <row r="26" spans="1:8" x14ac:dyDescent="0.2">
      <c r="A26" s="18" t="s">
        <v>38</v>
      </c>
      <c r="B26" s="38"/>
      <c r="C26" s="38"/>
      <c r="D26" s="38"/>
      <c r="E26" s="39">
        <f>SUM(E11:E25)</f>
        <v>3234</v>
      </c>
      <c r="F26" s="20">
        <f>SUM(F11:F25)</f>
        <v>246217000.37</v>
      </c>
      <c r="G26" s="20">
        <f>SUM(G11:G25)</f>
        <v>21771788.120780002</v>
      </c>
      <c r="H26" s="21">
        <f t="shared" si="0"/>
        <v>21771.788120780002</v>
      </c>
    </row>
  </sheetData>
  <mergeCells count="3">
    <mergeCell ref="A1:H1"/>
    <mergeCell ref="A2:H2"/>
    <mergeCell ref="A9:H9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showGridLines="0" zoomScaleNormal="100" workbookViewId="0"/>
  </sheetViews>
  <sheetFormatPr baseColWidth="10" defaultColWidth="8.5" defaultRowHeight="15" x14ac:dyDescent="0.2"/>
  <cols>
    <col min="1" max="1" width="24" customWidth="1"/>
    <col min="2" max="2" width="30" customWidth="1"/>
    <col min="3" max="3" width="12" customWidth="1"/>
    <col min="4" max="4" width="44" customWidth="1"/>
    <col min="5" max="5" width="14" customWidth="1"/>
    <col min="6" max="7" width="18" customWidth="1"/>
    <col min="8" max="8" width="20" customWidth="1"/>
    <col min="9" max="9" width="16" customWidth="1"/>
    <col min="10" max="10" width="12" customWidth="1"/>
  </cols>
  <sheetData>
    <row r="1" spans="1:10" ht="30" customHeight="1" x14ac:dyDescent="0.2">
      <c r="A1" s="4" t="s">
        <v>39</v>
      </c>
      <c r="B1" s="4"/>
      <c r="C1" s="4"/>
      <c r="D1" s="4"/>
      <c r="E1" s="4"/>
      <c r="F1" s="4"/>
      <c r="G1" s="4"/>
      <c r="H1" s="4"/>
      <c r="I1" s="4"/>
      <c r="J1" s="4"/>
    </row>
    <row r="2" spans="1:10" ht="21.75" customHeight="1" x14ac:dyDescent="0.2">
      <c r="A2" s="3" t="s">
        <v>40</v>
      </c>
      <c r="B2" s="3"/>
      <c r="C2" s="3"/>
      <c r="D2" s="3"/>
      <c r="E2" s="3"/>
      <c r="F2" s="3"/>
      <c r="G2" s="3"/>
      <c r="H2" s="3"/>
      <c r="I2" s="3"/>
      <c r="J2" s="3"/>
    </row>
    <row r="3" spans="1:10" ht="31.5" customHeight="1" x14ac:dyDescent="0.2">
      <c r="A3" s="24" t="s">
        <v>17</v>
      </c>
      <c r="B3" s="24" t="s">
        <v>2</v>
      </c>
      <c r="C3" s="24" t="s">
        <v>18</v>
      </c>
      <c r="D3" s="24" t="s">
        <v>41</v>
      </c>
      <c r="E3" s="24" t="s">
        <v>9</v>
      </c>
      <c r="F3" s="24" t="s">
        <v>4</v>
      </c>
      <c r="G3" s="24" t="s">
        <v>19</v>
      </c>
      <c r="H3" s="24" t="s">
        <v>5</v>
      </c>
      <c r="I3" s="24" t="s">
        <v>6</v>
      </c>
      <c r="J3" s="24" t="s">
        <v>42</v>
      </c>
    </row>
    <row r="4" spans="1:10" x14ac:dyDescent="0.2">
      <c r="A4" s="6" t="s">
        <v>21</v>
      </c>
      <c r="B4" s="40" t="s">
        <v>22</v>
      </c>
      <c r="C4" s="7">
        <v>722320</v>
      </c>
      <c r="D4" s="41" t="s">
        <v>43</v>
      </c>
      <c r="E4" s="27">
        <v>206</v>
      </c>
      <c r="F4" s="42">
        <v>10364365.43</v>
      </c>
      <c r="G4" s="43">
        <v>0.13200000000000001</v>
      </c>
      <c r="H4" s="8">
        <f t="shared" ref="H4:H18" si="0">F4*G4</f>
        <v>1368096.23676</v>
      </c>
      <c r="I4" s="9">
        <f t="shared" ref="I4:I19" si="1">H4/1000</f>
        <v>1368.09623676</v>
      </c>
      <c r="J4" s="10">
        <f t="shared" ref="J4:J18" si="2">IF(H$19=0,0,H4/H$19)</f>
        <v>6.2838028239592572E-2</v>
      </c>
    </row>
    <row r="5" spans="1:10" ht="26" x14ac:dyDescent="0.2">
      <c r="A5" s="28" t="s">
        <v>23</v>
      </c>
      <c r="B5" s="44" t="s">
        <v>22</v>
      </c>
      <c r="C5" s="30">
        <v>541611</v>
      </c>
      <c r="D5" s="45" t="s">
        <v>44</v>
      </c>
      <c r="E5" s="32">
        <v>227</v>
      </c>
      <c r="F5" s="46">
        <v>15195662.060000001</v>
      </c>
      <c r="G5" s="47">
        <v>7.8E-2</v>
      </c>
      <c r="H5" s="33">
        <f t="shared" si="0"/>
        <v>1185261.64068</v>
      </c>
      <c r="I5" s="34">
        <f t="shared" si="1"/>
        <v>1185.26164068</v>
      </c>
      <c r="J5" s="48">
        <f t="shared" si="2"/>
        <v>5.4440252408516292E-2</v>
      </c>
    </row>
    <row r="6" spans="1:10" x14ac:dyDescent="0.2">
      <c r="A6" s="6" t="s">
        <v>24</v>
      </c>
      <c r="B6" s="40" t="s">
        <v>22</v>
      </c>
      <c r="C6" s="7">
        <v>561210</v>
      </c>
      <c r="D6" s="41" t="s">
        <v>45</v>
      </c>
      <c r="E6" s="27">
        <v>197</v>
      </c>
      <c r="F6" s="42">
        <v>15629356.310000001</v>
      </c>
      <c r="G6" s="43">
        <v>0.19900000000000001</v>
      </c>
      <c r="H6" s="8">
        <f t="shared" si="0"/>
        <v>3110241.9056900004</v>
      </c>
      <c r="I6" s="9">
        <f t="shared" si="1"/>
        <v>3110.2419056900003</v>
      </c>
      <c r="J6" s="10">
        <f t="shared" si="2"/>
        <v>0.14285652094516949</v>
      </c>
    </row>
    <row r="7" spans="1:10" x14ac:dyDescent="0.2">
      <c r="A7" s="12" t="s">
        <v>25</v>
      </c>
      <c r="B7" s="49" t="s">
        <v>26</v>
      </c>
      <c r="C7" s="13">
        <v>334111</v>
      </c>
      <c r="D7" s="50" t="s">
        <v>46</v>
      </c>
      <c r="E7" s="37">
        <v>188</v>
      </c>
      <c r="F7" s="51">
        <v>22895589.600000001</v>
      </c>
      <c r="G7" s="52">
        <v>5.8000000000000003E-2</v>
      </c>
      <c r="H7" s="14">
        <f t="shared" si="0"/>
        <v>1327944.1968000003</v>
      </c>
      <c r="I7" s="15">
        <f t="shared" si="1"/>
        <v>1327.9441968000003</v>
      </c>
      <c r="J7" s="16">
        <f t="shared" si="2"/>
        <v>6.0993804892513576E-2</v>
      </c>
    </row>
    <row r="8" spans="1:10" x14ac:dyDescent="0.2">
      <c r="A8" s="6" t="s">
        <v>27</v>
      </c>
      <c r="B8" s="40" t="s">
        <v>22</v>
      </c>
      <c r="C8" s="7">
        <v>511210</v>
      </c>
      <c r="D8" s="41" t="s">
        <v>47</v>
      </c>
      <c r="E8" s="27">
        <v>226</v>
      </c>
      <c r="F8" s="42">
        <v>20203041.91</v>
      </c>
      <c r="G8" s="43">
        <v>0.08</v>
      </c>
      <c r="H8" s="8">
        <f t="shared" si="0"/>
        <v>1616243.3528</v>
      </c>
      <c r="I8" s="9">
        <f t="shared" si="1"/>
        <v>1616.2433527999999</v>
      </c>
      <c r="J8" s="10">
        <f t="shared" si="2"/>
        <v>7.4235673424424997E-2</v>
      </c>
    </row>
    <row r="9" spans="1:10" x14ac:dyDescent="0.2">
      <c r="A9" s="28" t="s">
        <v>28</v>
      </c>
      <c r="B9" s="44" t="s">
        <v>22</v>
      </c>
      <c r="C9" s="30">
        <v>524126</v>
      </c>
      <c r="D9" s="45" t="s">
        <v>48</v>
      </c>
      <c r="E9" s="32">
        <v>267</v>
      </c>
      <c r="F9" s="46">
        <v>19286912.760000002</v>
      </c>
      <c r="G9" s="47">
        <v>3.3000000000000002E-2</v>
      </c>
      <c r="H9" s="33">
        <f t="shared" si="0"/>
        <v>636468.12108000007</v>
      </c>
      <c r="I9" s="34">
        <f t="shared" si="1"/>
        <v>636.46812108000006</v>
      </c>
      <c r="J9" s="48">
        <f t="shared" si="2"/>
        <v>2.9233617264193629E-2</v>
      </c>
    </row>
    <row r="10" spans="1:10" x14ac:dyDescent="0.2">
      <c r="A10" s="6" t="s">
        <v>29</v>
      </c>
      <c r="B10" s="40" t="s">
        <v>22</v>
      </c>
      <c r="C10" s="7">
        <v>541110</v>
      </c>
      <c r="D10" s="41" t="s">
        <v>49</v>
      </c>
      <c r="E10" s="27">
        <v>224</v>
      </c>
      <c r="F10" s="42">
        <v>28697606.5</v>
      </c>
      <c r="G10" s="43">
        <v>4.1000000000000002E-2</v>
      </c>
      <c r="H10" s="8">
        <f t="shared" si="0"/>
        <v>1176601.8665</v>
      </c>
      <c r="I10" s="9">
        <f t="shared" si="1"/>
        <v>1176.6018664999999</v>
      </c>
      <c r="J10" s="10">
        <f t="shared" si="2"/>
        <v>5.4042500320724537E-2</v>
      </c>
    </row>
    <row r="11" spans="1:10" x14ac:dyDescent="0.2">
      <c r="A11" s="28" t="s">
        <v>30</v>
      </c>
      <c r="B11" s="44" t="s">
        <v>22</v>
      </c>
      <c r="C11" s="30">
        <v>488510</v>
      </c>
      <c r="D11" s="45" t="s">
        <v>50</v>
      </c>
      <c r="E11" s="32">
        <v>237</v>
      </c>
      <c r="F11" s="46">
        <v>22108268.91</v>
      </c>
      <c r="G11" s="47">
        <v>0.16200000000000001</v>
      </c>
      <c r="H11" s="33">
        <f t="shared" si="0"/>
        <v>3581539.56342</v>
      </c>
      <c r="I11" s="34">
        <f t="shared" si="1"/>
        <v>3581.5395634199999</v>
      </c>
      <c r="J11" s="48">
        <f t="shared" si="2"/>
        <v>0.16450369365856601</v>
      </c>
    </row>
    <row r="12" spans="1:10" x14ac:dyDescent="0.2">
      <c r="A12" s="6" t="s">
        <v>31</v>
      </c>
      <c r="B12" s="40" t="s">
        <v>22</v>
      </c>
      <c r="C12" s="7">
        <v>541810</v>
      </c>
      <c r="D12" s="41" t="s">
        <v>51</v>
      </c>
      <c r="E12" s="27">
        <v>194</v>
      </c>
      <c r="F12" s="42">
        <v>8413603.2200000007</v>
      </c>
      <c r="G12" s="43">
        <v>8.5000000000000006E-2</v>
      </c>
      <c r="H12" s="8">
        <f t="shared" si="0"/>
        <v>715156.27370000014</v>
      </c>
      <c r="I12" s="9">
        <f t="shared" si="1"/>
        <v>715.15627370000016</v>
      </c>
      <c r="J12" s="10">
        <f t="shared" si="2"/>
        <v>3.2847842801548392E-2</v>
      </c>
    </row>
    <row r="13" spans="1:10" x14ac:dyDescent="0.2">
      <c r="A13" s="28" t="s">
        <v>32</v>
      </c>
      <c r="B13" s="44" t="s">
        <v>22</v>
      </c>
      <c r="C13" s="30">
        <v>453210</v>
      </c>
      <c r="D13" s="45" t="s">
        <v>52</v>
      </c>
      <c r="E13" s="32">
        <v>247</v>
      </c>
      <c r="F13" s="46">
        <v>17986200.109999999</v>
      </c>
      <c r="G13" s="47">
        <v>0.111</v>
      </c>
      <c r="H13" s="33">
        <f t="shared" si="0"/>
        <v>1996468.21221</v>
      </c>
      <c r="I13" s="34">
        <f t="shared" si="1"/>
        <v>1996.46821221</v>
      </c>
      <c r="J13" s="48">
        <f t="shared" si="2"/>
        <v>9.169978143891995E-2</v>
      </c>
    </row>
    <row r="14" spans="1:10" x14ac:dyDescent="0.2">
      <c r="A14" s="6" t="s">
        <v>33</v>
      </c>
      <c r="B14" s="40" t="s">
        <v>22</v>
      </c>
      <c r="C14" s="7">
        <v>541990</v>
      </c>
      <c r="D14" s="41" t="s">
        <v>53</v>
      </c>
      <c r="E14" s="27">
        <v>211</v>
      </c>
      <c r="F14" s="42">
        <v>14175695.6</v>
      </c>
      <c r="G14" s="43">
        <v>0.08</v>
      </c>
      <c r="H14" s="8">
        <f t="shared" si="0"/>
        <v>1134055.648</v>
      </c>
      <c r="I14" s="9">
        <f t="shared" si="1"/>
        <v>1134.055648</v>
      </c>
      <c r="J14" s="10">
        <f t="shared" si="2"/>
        <v>5.208830995914409E-2</v>
      </c>
    </row>
    <row r="15" spans="1:10" x14ac:dyDescent="0.2">
      <c r="A15" s="28" t="s">
        <v>34</v>
      </c>
      <c r="B15" s="44" t="s">
        <v>22</v>
      </c>
      <c r="C15" s="30">
        <v>561311</v>
      </c>
      <c r="D15" s="45" t="s">
        <v>54</v>
      </c>
      <c r="E15" s="32">
        <v>187</v>
      </c>
      <c r="F15" s="46">
        <v>15977098.27</v>
      </c>
      <c r="G15" s="47">
        <v>5.0999999999999997E-2</v>
      </c>
      <c r="H15" s="33">
        <f t="shared" si="0"/>
        <v>814832.01176999998</v>
      </c>
      <c r="I15" s="34">
        <f t="shared" si="1"/>
        <v>814.83201177000001</v>
      </c>
      <c r="J15" s="48">
        <f t="shared" si="2"/>
        <v>3.7426049126037864E-2</v>
      </c>
    </row>
    <row r="16" spans="1:10" x14ac:dyDescent="0.2">
      <c r="A16" s="6" t="s">
        <v>35</v>
      </c>
      <c r="B16" s="40" t="s">
        <v>22</v>
      </c>
      <c r="C16" s="7">
        <v>517311</v>
      </c>
      <c r="D16" s="41" t="s">
        <v>55</v>
      </c>
      <c r="E16" s="27">
        <v>213</v>
      </c>
      <c r="F16" s="42">
        <v>13010059.15</v>
      </c>
      <c r="G16" s="43">
        <v>7.4999999999999997E-2</v>
      </c>
      <c r="H16" s="8">
        <f t="shared" si="0"/>
        <v>975754.43625000003</v>
      </c>
      <c r="I16" s="9">
        <f t="shared" si="1"/>
        <v>975.75443625000003</v>
      </c>
      <c r="J16" s="10">
        <f t="shared" si="2"/>
        <v>4.4817377003531229E-2</v>
      </c>
    </row>
    <row r="17" spans="1:10" x14ac:dyDescent="0.2">
      <c r="A17" s="28" t="s">
        <v>36</v>
      </c>
      <c r="B17" s="44" t="s">
        <v>22</v>
      </c>
      <c r="C17" s="30">
        <v>611430</v>
      </c>
      <c r="D17" s="45" t="s">
        <v>56</v>
      </c>
      <c r="E17" s="32">
        <v>188</v>
      </c>
      <c r="F17" s="46">
        <v>8652654.3800000008</v>
      </c>
      <c r="G17" s="47">
        <v>0.108</v>
      </c>
      <c r="H17" s="33">
        <f t="shared" si="0"/>
        <v>934486.67304000002</v>
      </c>
      <c r="I17" s="34">
        <f t="shared" si="1"/>
        <v>934.48667304000003</v>
      </c>
      <c r="J17" s="48">
        <f t="shared" si="2"/>
        <v>4.2921907371865457E-2</v>
      </c>
    </row>
    <row r="18" spans="1:10" x14ac:dyDescent="0.2">
      <c r="A18" s="6" t="s">
        <v>37</v>
      </c>
      <c r="B18" s="40" t="s">
        <v>22</v>
      </c>
      <c r="C18" s="7">
        <v>561510</v>
      </c>
      <c r="D18" s="41" t="s">
        <v>57</v>
      </c>
      <c r="E18" s="27">
        <v>222</v>
      </c>
      <c r="F18" s="42">
        <v>13620886.16</v>
      </c>
      <c r="G18" s="43">
        <v>8.7999999999999995E-2</v>
      </c>
      <c r="H18" s="8">
        <f t="shared" si="0"/>
        <v>1198637.98208</v>
      </c>
      <c r="I18" s="9">
        <f t="shared" si="1"/>
        <v>1198.63798208</v>
      </c>
      <c r="J18" s="10">
        <f t="shared" si="2"/>
        <v>5.505464114525184E-2</v>
      </c>
    </row>
    <row r="19" spans="1:10" x14ac:dyDescent="0.2">
      <c r="A19" s="18" t="s">
        <v>38</v>
      </c>
      <c r="B19" s="38"/>
      <c r="C19" s="38"/>
      <c r="D19" s="38"/>
      <c r="E19" s="39">
        <f>SUM(E4:E18)</f>
        <v>3234</v>
      </c>
      <c r="F19" s="20">
        <f>SUM(F4:F18)</f>
        <v>246217000.37</v>
      </c>
      <c r="G19" s="53">
        <f>IF(F19=0,0,H19/F19)</f>
        <v>8.8425202516733928E-2</v>
      </c>
      <c r="H19" s="20">
        <f>SUM(H4:H18)</f>
        <v>21771788.120780002</v>
      </c>
      <c r="I19" s="21">
        <f t="shared" si="1"/>
        <v>21771.788120780002</v>
      </c>
      <c r="J19" s="54">
        <f>IF(H19=0,0,1)</f>
        <v>1</v>
      </c>
    </row>
  </sheetData>
  <mergeCells count="2">
    <mergeCell ref="A1:J1"/>
    <mergeCell ref="A2:J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9"/>
  <sheetViews>
    <sheetView showGridLines="0" zoomScaleNormal="100" workbookViewId="0"/>
  </sheetViews>
  <sheetFormatPr baseColWidth="10" defaultColWidth="8.5" defaultRowHeight="15" x14ac:dyDescent="0.2"/>
  <cols>
    <col min="1" max="1" width="28" customWidth="1"/>
    <col min="2" max="2" width="100" customWidth="1"/>
  </cols>
  <sheetData>
    <row r="1" spans="1:2" ht="30" customHeight="1" x14ac:dyDescent="0.2">
      <c r="A1" s="4" t="s">
        <v>58</v>
      </c>
      <c r="B1" s="4"/>
    </row>
    <row r="2" spans="1:2" ht="21.75" customHeight="1" x14ac:dyDescent="0.2">
      <c r="A2" s="3" t="s">
        <v>59</v>
      </c>
      <c r="B2" s="3"/>
    </row>
    <row r="3" spans="1:2" ht="19.5" customHeight="1" x14ac:dyDescent="0.2">
      <c r="A3" s="5" t="s">
        <v>60</v>
      </c>
      <c r="B3" s="5" t="s">
        <v>61</v>
      </c>
    </row>
    <row r="4" spans="1:2" ht="79.5" customHeight="1" x14ac:dyDescent="0.2">
      <c r="A4" s="55" t="s">
        <v>62</v>
      </c>
      <c r="B4" s="56" t="s">
        <v>63</v>
      </c>
    </row>
    <row r="5" spans="1:2" ht="79.5" customHeight="1" x14ac:dyDescent="0.2">
      <c r="A5" s="55" t="s">
        <v>64</v>
      </c>
      <c r="B5" s="57" t="s">
        <v>65</v>
      </c>
    </row>
    <row r="6" spans="1:2" ht="79.5" customHeight="1" x14ac:dyDescent="0.2">
      <c r="A6" s="55" t="s">
        <v>66</v>
      </c>
      <c r="B6" s="56" t="s">
        <v>67</v>
      </c>
    </row>
    <row r="7" spans="1:2" ht="79.5" customHeight="1" x14ac:dyDescent="0.2">
      <c r="A7" s="55" t="s">
        <v>68</v>
      </c>
      <c r="B7" s="57" t="s">
        <v>69</v>
      </c>
    </row>
    <row r="8" spans="1:2" ht="79.5" customHeight="1" x14ac:dyDescent="0.2">
      <c r="A8" s="55" t="s">
        <v>70</v>
      </c>
      <c r="B8" s="56" t="s">
        <v>71</v>
      </c>
    </row>
    <row r="9" spans="1:2" ht="79.5" customHeight="1" x14ac:dyDescent="0.2">
      <c r="A9" s="55" t="s">
        <v>72</v>
      </c>
      <c r="B9" s="57" t="s">
        <v>73</v>
      </c>
    </row>
    <row r="10" spans="1:2" ht="79.5" customHeight="1" x14ac:dyDescent="0.2">
      <c r="A10" s="55" t="s">
        <v>74</v>
      </c>
      <c r="B10" s="56" t="s">
        <v>75</v>
      </c>
    </row>
    <row r="11" spans="1:2" ht="79.5" customHeight="1" x14ac:dyDescent="0.2">
      <c r="A11" s="55" t="s">
        <v>76</v>
      </c>
      <c r="B11" s="57" t="s">
        <v>77</v>
      </c>
    </row>
    <row r="12" spans="1:2" ht="79.5" customHeight="1" x14ac:dyDescent="0.2">
      <c r="A12" s="55" t="s">
        <v>78</v>
      </c>
      <c r="B12" s="56" t="s">
        <v>79</v>
      </c>
    </row>
    <row r="13" spans="1:2" ht="79.5" customHeight="1" x14ac:dyDescent="0.2">
      <c r="A13" s="55" t="s">
        <v>80</v>
      </c>
      <c r="B13" s="57" t="s">
        <v>81</v>
      </c>
    </row>
    <row r="14" spans="1:2" ht="79.5" customHeight="1" x14ac:dyDescent="0.2">
      <c r="A14" s="55" t="s">
        <v>82</v>
      </c>
      <c r="B14" s="56" t="s">
        <v>83</v>
      </c>
    </row>
    <row r="15" spans="1:2" ht="79.5" customHeight="1" x14ac:dyDescent="0.2">
      <c r="A15" s="55" t="s">
        <v>84</v>
      </c>
      <c r="B15" s="57" t="s">
        <v>85</v>
      </c>
    </row>
    <row r="16" spans="1:2" ht="30" customHeight="1" x14ac:dyDescent="0.2">
      <c r="A16" s="55" t="s">
        <v>86</v>
      </c>
      <c r="B16" s="56" t="s">
        <v>87</v>
      </c>
    </row>
    <row r="17" spans="1:2" ht="30" customHeight="1" x14ac:dyDescent="0.2">
      <c r="A17" s="55" t="s">
        <v>88</v>
      </c>
      <c r="B17" s="57" t="s">
        <v>89</v>
      </c>
    </row>
    <row r="18" spans="1:2" ht="30" customHeight="1" x14ac:dyDescent="0.2">
      <c r="A18" s="55" t="s">
        <v>90</v>
      </c>
      <c r="B18" s="56" t="s">
        <v>91</v>
      </c>
    </row>
    <row r="19" spans="1:2" ht="79.5" customHeight="1" x14ac:dyDescent="0.2">
      <c r="A19" s="55" t="s">
        <v>92</v>
      </c>
      <c r="B19" s="57" t="s">
        <v>93</v>
      </c>
    </row>
  </sheetData>
  <mergeCells count="2">
    <mergeCell ref="A1:B1"/>
    <mergeCell ref="A2:B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showGridLines="0" zoomScaleNormal="100" workbookViewId="0"/>
  </sheetViews>
  <sheetFormatPr baseColWidth="10" defaultColWidth="8.5" defaultRowHeight="15" x14ac:dyDescent="0.2"/>
  <cols>
    <col min="1" max="1" width="5" customWidth="1"/>
    <col min="2" max="2" width="26" customWidth="1"/>
    <col min="3" max="3" width="12" customWidth="1"/>
    <col min="4" max="4" width="48" customWidth="1"/>
    <col min="5" max="6" width="18" customWidth="1"/>
    <col min="7" max="7" width="20" customWidth="1"/>
    <col min="8" max="8" width="14" customWidth="1"/>
    <col min="9" max="9" width="28" customWidth="1"/>
  </cols>
  <sheetData>
    <row r="1" spans="1:9" ht="30" customHeight="1" x14ac:dyDescent="0.2">
      <c r="A1" s="4" t="s">
        <v>94</v>
      </c>
      <c r="B1" s="4"/>
      <c r="C1" s="4"/>
      <c r="D1" s="4"/>
      <c r="E1" s="4"/>
      <c r="F1" s="4"/>
      <c r="G1" s="4"/>
      <c r="H1" s="4"/>
      <c r="I1" s="4"/>
    </row>
    <row r="2" spans="1:9" ht="21.75" customHeight="1" x14ac:dyDescent="0.2">
      <c r="A2" s="3" t="s">
        <v>95</v>
      </c>
      <c r="B2" s="3"/>
      <c r="C2" s="3"/>
      <c r="D2" s="3"/>
      <c r="E2" s="3"/>
      <c r="F2" s="3"/>
      <c r="G2" s="3"/>
      <c r="H2" s="3"/>
      <c r="I2" s="3"/>
    </row>
    <row r="3" spans="1:9" ht="39.75" customHeight="1" x14ac:dyDescent="0.2">
      <c r="A3" s="24" t="s">
        <v>96</v>
      </c>
      <c r="B3" s="24" t="s">
        <v>17</v>
      </c>
      <c r="C3" s="24" t="s">
        <v>18</v>
      </c>
      <c r="D3" s="24" t="s">
        <v>41</v>
      </c>
      <c r="E3" s="24" t="s">
        <v>97</v>
      </c>
      <c r="F3" s="24" t="s">
        <v>98</v>
      </c>
      <c r="G3" s="24" t="s">
        <v>99</v>
      </c>
      <c r="H3" s="24" t="s">
        <v>100</v>
      </c>
      <c r="I3" s="24" t="s">
        <v>2</v>
      </c>
    </row>
    <row r="4" spans="1:9" x14ac:dyDescent="0.2">
      <c r="A4" s="7">
        <v>1</v>
      </c>
      <c r="B4" s="6" t="s">
        <v>21</v>
      </c>
      <c r="C4" s="7">
        <v>722320</v>
      </c>
      <c r="D4" s="41" t="s">
        <v>43</v>
      </c>
      <c r="E4" s="26">
        <v>0.13200000000000001</v>
      </c>
      <c r="F4" s="26">
        <v>0</v>
      </c>
      <c r="G4" s="58">
        <v>0.13200000000000001</v>
      </c>
      <c r="H4" s="7" t="s">
        <v>101</v>
      </c>
      <c r="I4" s="40" t="s">
        <v>22</v>
      </c>
    </row>
    <row r="5" spans="1:9" ht="26" x14ac:dyDescent="0.2">
      <c r="A5" s="30">
        <v>2</v>
      </c>
      <c r="B5" s="28" t="s">
        <v>23</v>
      </c>
      <c r="C5" s="30">
        <v>541611</v>
      </c>
      <c r="D5" s="45" t="s">
        <v>44</v>
      </c>
      <c r="E5" s="31">
        <v>7.8E-2</v>
      </c>
      <c r="F5" s="31">
        <v>0</v>
      </c>
      <c r="G5" s="59">
        <v>7.8E-2</v>
      </c>
      <c r="H5" s="30" t="s">
        <v>102</v>
      </c>
      <c r="I5" s="44" t="s">
        <v>22</v>
      </c>
    </row>
    <row r="6" spans="1:9" x14ac:dyDescent="0.2">
      <c r="A6" s="7">
        <v>3</v>
      </c>
      <c r="B6" s="6" t="s">
        <v>24</v>
      </c>
      <c r="C6" s="7">
        <v>561210</v>
      </c>
      <c r="D6" s="41" t="s">
        <v>45</v>
      </c>
      <c r="E6" s="26">
        <v>0.19900000000000001</v>
      </c>
      <c r="F6" s="26">
        <v>0</v>
      </c>
      <c r="G6" s="58">
        <v>0.19900000000000001</v>
      </c>
      <c r="H6" s="7" t="s">
        <v>103</v>
      </c>
      <c r="I6" s="40" t="s">
        <v>22</v>
      </c>
    </row>
    <row r="7" spans="1:9" x14ac:dyDescent="0.2">
      <c r="A7" s="13">
        <v>4</v>
      </c>
      <c r="B7" s="12" t="s">
        <v>25</v>
      </c>
      <c r="C7" s="13">
        <v>334111</v>
      </c>
      <c r="D7" s="50" t="s">
        <v>46</v>
      </c>
      <c r="E7" s="36">
        <v>0.03</v>
      </c>
      <c r="F7" s="36">
        <v>2.8000000000000001E-2</v>
      </c>
      <c r="G7" s="60">
        <v>5.8000000000000003E-2</v>
      </c>
      <c r="H7" s="13" t="s">
        <v>104</v>
      </c>
      <c r="I7" s="49" t="s">
        <v>26</v>
      </c>
    </row>
    <row r="8" spans="1:9" x14ac:dyDescent="0.2">
      <c r="A8" s="7">
        <v>5</v>
      </c>
      <c r="B8" s="6" t="s">
        <v>27</v>
      </c>
      <c r="C8" s="7">
        <v>511210</v>
      </c>
      <c r="D8" s="41" t="s">
        <v>47</v>
      </c>
      <c r="E8" s="26">
        <v>3.5999999999999997E-2</v>
      </c>
      <c r="F8" s="26">
        <v>4.4999999999999998E-2</v>
      </c>
      <c r="G8" s="58">
        <v>0.08</v>
      </c>
      <c r="H8" s="7" t="s">
        <v>105</v>
      </c>
      <c r="I8" s="40" t="s">
        <v>22</v>
      </c>
    </row>
    <row r="9" spans="1:9" x14ac:dyDescent="0.2">
      <c r="A9" s="30">
        <v>6</v>
      </c>
      <c r="B9" s="28" t="s">
        <v>28</v>
      </c>
      <c r="C9" s="30">
        <v>524126</v>
      </c>
      <c r="D9" s="45" t="s">
        <v>48</v>
      </c>
      <c r="E9" s="31">
        <v>3.3000000000000002E-2</v>
      </c>
      <c r="F9" s="31">
        <v>0</v>
      </c>
      <c r="G9" s="59">
        <v>3.3000000000000002E-2</v>
      </c>
      <c r="H9" s="30" t="s">
        <v>106</v>
      </c>
      <c r="I9" s="44" t="s">
        <v>22</v>
      </c>
    </row>
    <row r="10" spans="1:9" x14ac:dyDescent="0.2">
      <c r="A10" s="7">
        <v>7</v>
      </c>
      <c r="B10" s="6" t="s">
        <v>29</v>
      </c>
      <c r="C10" s="7">
        <v>541110</v>
      </c>
      <c r="D10" s="41" t="s">
        <v>49</v>
      </c>
      <c r="E10" s="26">
        <v>4.1000000000000002E-2</v>
      </c>
      <c r="F10" s="26">
        <v>0</v>
      </c>
      <c r="G10" s="58">
        <v>4.1000000000000002E-2</v>
      </c>
      <c r="H10" s="7" t="s">
        <v>107</v>
      </c>
      <c r="I10" s="40" t="s">
        <v>22</v>
      </c>
    </row>
    <row r="11" spans="1:9" x14ac:dyDescent="0.2">
      <c r="A11" s="30">
        <v>8</v>
      </c>
      <c r="B11" s="28" t="s">
        <v>30</v>
      </c>
      <c r="C11" s="30">
        <v>488510</v>
      </c>
      <c r="D11" s="45" t="s">
        <v>50</v>
      </c>
      <c r="E11" s="31">
        <v>0.16200000000000001</v>
      </c>
      <c r="F11" s="31">
        <v>0</v>
      </c>
      <c r="G11" s="59">
        <v>0.16200000000000001</v>
      </c>
      <c r="H11" s="30" t="s">
        <v>108</v>
      </c>
      <c r="I11" s="44" t="s">
        <v>22</v>
      </c>
    </row>
    <row r="12" spans="1:9" x14ac:dyDescent="0.2">
      <c r="A12" s="7">
        <v>9</v>
      </c>
      <c r="B12" s="6" t="s">
        <v>31</v>
      </c>
      <c r="C12" s="7">
        <v>541810</v>
      </c>
      <c r="D12" s="41" t="s">
        <v>51</v>
      </c>
      <c r="E12" s="26">
        <v>8.5000000000000006E-2</v>
      </c>
      <c r="F12" s="26">
        <v>0</v>
      </c>
      <c r="G12" s="58">
        <v>8.5000000000000006E-2</v>
      </c>
      <c r="H12" s="7" t="s">
        <v>109</v>
      </c>
      <c r="I12" s="40" t="s">
        <v>22</v>
      </c>
    </row>
    <row r="13" spans="1:9" x14ac:dyDescent="0.2">
      <c r="A13" s="30">
        <v>10</v>
      </c>
      <c r="B13" s="28" t="s">
        <v>32</v>
      </c>
      <c r="C13" s="30">
        <v>453210</v>
      </c>
      <c r="D13" s="45" t="s">
        <v>52</v>
      </c>
      <c r="E13" s="31">
        <v>0.111</v>
      </c>
      <c r="F13" s="31">
        <v>0</v>
      </c>
      <c r="G13" s="59">
        <v>0.111</v>
      </c>
      <c r="H13" s="30" t="s">
        <v>110</v>
      </c>
      <c r="I13" s="44" t="s">
        <v>22</v>
      </c>
    </row>
    <row r="14" spans="1:9" x14ac:dyDescent="0.2">
      <c r="A14" s="7">
        <v>11</v>
      </c>
      <c r="B14" s="6" t="s">
        <v>33</v>
      </c>
      <c r="C14" s="7">
        <v>541990</v>
      </c>
      <c r="D14" s="41" t="s">
        <v>53</v>
      </c>
      <c r="E14" s="26">
        <v>0.08</v>
      </c>
      <c r="F14" s="26">
        <v>0</v>
      </c>
      <c r="G14" s="58">
        <v>0.08</v>
      </c>
      <c r="H14" s="7" t="s">
        <v>111</v>
      </c>
      <c r="I14" s="40" t="s">
        <v>22</v>
      </c>
    </row>
    <row r="15" spans="1:9" x14ac:dyDescent="0.2">
      <c r="A15" s="30">
        <v>12</v>
      </c>
      <c r="B15" s="28" t="s">
        <v>34</v>
      </c>
      <c r="C15" s="30">
        <v>561311</v>
      </c>
      <c r="D15" s="45" t="s">
        <v>54</v>
      </c>
      <c r="E15" s="31">
        <v>5.0999999999999997E-2</v>
      </c>
      <c r="F15" s="31">
        <v>0</v>
      </c>
      <c r="G15" s="59">
        <v>5.0999999999999997E-2</v>
      </c>
      <c r="H15" s="30" t="s">
        <v>112</v>
      </c>
      <c r="I15" s="44" t="s">
        <v>22</v>
      </c>
    </row>
    <row r="16" spans="1:9" x14ac:dyDescent="0.2">
      <c r="A16" s="7">
        <v>13</v>
      </c>
      <c r="B16" s="6" t="s">
        <v>35</v>
      </c>
      <c r="C16" s="7">
        <v>517311</v>
      </c>
      <c r="D16" s="41" t="s">
        <v>55</v>
      </c>
      <c r="E16" s="26">
        <v>7.4999999999999997E-2</v>
      </c>
      <c r="F16" s="26">
        <v>0</v>
      </c>
      <c r="G16" s="58">
        <v>7.4999999999999997E-2</v>
      </c>
      <c r="H16" s="7" t="s">
        <v>113</v>
      </c>
      <c r="I16" s="40" t="s">
        <v>22</v>
      </c>
    </row>
    <row r="17" spans="1:9" x14ac:dyDescent="0.2">
      <c r="A17" s="30">
        <v>14</v>
      </c>
      <c r="B17" s="28" t="s">
        <v>36</v>
      </c>
      <c r="C17" s="30">
        <v>611430</v>
      </c>
      <c r="D17" s="45" t="s">
        <v>56</v>
      </c>
      <c r="E17" s="31">
        <v>0.108</v>
      </c>
      <c r="F17" s="31">
        <v>0</v>
      </c>
      <c r="G17" s="59">
        <v>0.108</v>
      </c>
      <c r="H17" s="30" t="s">
        <v>114</v>
      </c>
      <c r="I17" s="44" t="s">
        <v>22</v>
      </c>
    </row>
    <row r="18" spans="1:9" x14ac:dyDescent="0.2">
      <c r="A18" s="7">
        <v>15</v>
      </c>
      <c r="B18" s="6" t="s">
        <v>37</v>
      </c>
      <c r="C18" s="7">
        <v>561510</v>
      </c>
      <c r="D18" s="41" t="s">
        <v>57</v>
      </c>
      <c r="E18" s="26">
        <v>8.7999999999999995E-2</v>
      </c>
      <c r="F18" s="26">
        <v>0</v>
      </c>
      <c r="G18" s="58">
        <v>8.7999999999999995E-2</v>
      </c>
      <c r="H18" s="7" t="s">
        <v>115</v>
      </c>
      <c r="I18" s="40" t="s">
        <v>22</v>
      </c>
    </row>
    <row r="20" spans="1:9" ht="15" customHeight="1" x14ac:dyDescent="0.2">
      <c r="A20" s="1" t="s">
        <v>116</v>
      </c>
      <c r="B20" s="1"/>
      <c r="C20" s="1"/>
      <c r="D20" s="1"/>
      <c r="E20" s="1"/>
      <c r="F20" s="1"/>
      <c r="G20" s="1"/>
      <c r="H20" s="1"/>
      <c r="I20" s="1"/>
    </row>
  </sheetData>
  <mergeCells count="3">
    <mergeCell ref="A1:I1"/>
    <mergeCell ref="A2:I2"/>
    <mergeCell ref="A20:I20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"/>
  <sheetViews>
    <sheetView showGridLines="0" zoomScaleNormal="100" workbookViewId="0"/>
  </sheetViews>
  <sheetFormatPr baseColWidth="10" defaultColWidth="8.5" defaultRowHeight="15" x14ac:dyDescent="0.2"/>
  <cols>
    <col min="1" max="1" width="5" customWidth="1"/>
    <col min="2" max="2" width="24" customWidth="1"/>
    <col min="3" max="3" width="8" customWidth="1"/>
    <col min="4" max="4" width="24" customWidth="1"/>
    <col min="5" max="5" width="22" customWidth="1"/>
    <col min="6" max="6" width="32" customWidth="1"/>
    <col min="7" max="7" width="44" customWidth="1"/>
  </cols>
  <sheetData>
    <row r="1" spans="1:7" ht="30" customHeight="1" x14ac:dyDescent="0.2">
      <c r="A1" s="4" t="s">
        <v>117</v>
      </c>
      <c r="B1" s="4"/>
      <c r="C1" s="4"/>
      <c r="D1" s="4"/>
      <c r="E1" s="4"/>
      <c r="F1" s="4"/>
      <c r="G1" s="4"/>
    </row>
    <row r="2" spans="1:7" ht="21.75" customHeight="1" x14ac:dyDescent="0.2">
      <c r="A2" s="3" t="s">
        <v>118</v>
      </c>
      <c r="B2" s="3"/>
      <c r="C2" s="3"/>
      <c r="D2" s="3"/>
      <c r="E2" s="3"/>
      <c r="F2" s="3"/>
      <c r="G2" s="3"/>
    </row>
    <row r="3" spans="1:7" ht="31.5" customHeight="1" x14ac:dyDescent="0.2">
      <c r="A3" s="24" t="s">
        <v>96</v>
      </c>
      <c r="B3" s="24" t="s">
        <v>119</v>
      </c>
      <c r="C3" s="24" t="s">
        <v>120</v>
      </c>
      <c r="D3" s="24" t="s">
        <v>121</v>
      </c>
      <c r="E3" s="24" t="s">
        <v>122</v>
      </c>
      <c r="F3" s="24" t="s">
        <v>123</v>
      </c>
      <c r="G3" s="24" t="s">
        <v>124</v>
      </c>
    </row>
    <row r="4" spans="1:7" ht="27.75" customHeight="1" x14ac:dyDescent="0.2">
      <c r="A4" s="7">
        <v>1</v>
      </c>
      <c r="B4" s="6" t="s">
        <v>125</v>
      </c>
      <c r="C4" s="61" t="s">
        <v>126</v>
      </c>
      <c r="D4" s="62">
        <v>1</v>
      </c>
      <c r="E4" s="63">
        <f>1/D4</f>
        <v>1</v>
      </c>
      <c r="F4" s="64" t="s">
        <v>127</v>
      </c>
      <c r="G4" s="56" t="s">
        <v>128</v>
      </c>
    </row>
    <row r="5" spans="1:7" ht="27.75" customHeight="1" x14ac:dyDescent="0.2">
      <c r="A5" s="30">
        <v>2</v>
      </c>
      <c r="B5" s="28" t="s">
        <v>129</v>
      </c>
      <c r="C5" s="65" t="s">
        <v>130</v>
      </c>
      <c r="D5" s="66">
        <v>1.27</v>
      </c>
      <c r="E5" s="67">
        <f>1/D5</f>
        <v>0.78740157480314954</v>
      </c>
      <c r="F5" s="68" t="s">
        <v>131</v>
      </c>
      <c r="G5" s="57" t="s">
        <v>132</v>
      </c>
    </row>
    <row r="6" spans="1:7" ht="27.75" customHeight="1" x14ac:dyDescent="0.2">
      <c r="A6" s="7">
        <v>3</v>
      </c>
      <c r="B6" s="6" t="s">
        <v>133</v>
      </c>
      <c r="C6" s="61" t="s">
        <v>134</v>
      </c>
      <c r="D6" s="66">
        <v>1.08</v>
      </c>
      <c r="E6" s="63">
        <f>1/D6</f>
        <v>0.92592592592592582</v>
      </c>
      <c r="F6" s="64" t="s">
        <v>135</v>
      </c>
      <c r="G6" s="56" t="s">
        <v>136</v>
      </c>
    </row>
    <row r="9" spans="1:7" ht="30" customHeight="1" x14ac:dyDescent="0.2">
      <c r="A9" s="2" t="s">
        <v>137</v>
      </c>
      <c r="B9" s="2"/>
      <c r="C9" s="2"/>
      <c r="D9" s="2"/>
      <c r="E9" s="2"/>
      <c r="F9" s="2"/>
      <c r="G9" s="2"/>
    </row>
    <row r="10" spans="1:7" ht="24" customHeight="1" x14ac:dyDescent="0.2">
      <c r="A10" s="24" t="s">
        <v>119</v>
      </c>
      <c r="B10" s="24" t="s">
        <v>138</v>
      </c>
      <c r="C10" s="24" t="s">
        <v>139</v>
      </c>
      <c r="D10" s="24" t="s">
        <v>140</v>
      </c>
      <c r="E10" s="24" t="s">
        <v>141</v>
      </c>
      <c r="F10" s="24" t="s">
        <v>9</v>
      </c>
    </row>
    <row r="11" spans="1:7" x14ac:dyDescent="0.2">
      <c r="A11" s="61" t="s">
        <v>134</v>
      </c>
      <c r="B11" s="42">
        <v>73088174.120000005</v>
      </c>
      <c r="C11" s="69">
        <v>1.08</v>
      </c>
      <c r="D11" s="8">
        <f>B11*C11</f>
        <v>78935228.049600005</v>
      </c>
      <c r="E11" s="10">
        <f>IF(D$14=0,0,D11/D$14)</f>
        <v>0.32059211154895773</v>
      </c>
      <c r="F11" s="27">
        <v>1065</v>
      </c>
    </row>
    <row r="12" spans="1:7" x14ac:dyDescent="0.2">
      <c r="A12" s="65" t="s">
        <v>130</v>
      </c>
      <c r="B12" s="46">
        <v>69750196.540000007</v>
      </c>
      <c r="C12" s="70">
        <v>1.27</v>
      </c>
      <c r="D12" s="33">
        <f>B12*C12</f>
        <v>88582749.605800003</v>
      </c>
      <c r="E12" s="48">
        <f>IF(D$14=0,0,D12/D$14)</f>
        <v>0.35977511492196079</v>
      </c>
      <c r="F12" s="32">
        <v>1082</v>
      </c>
    </row>
    <row r="13" spans="1:7" x14ac:dyDescent="0.2">
      <c r="A13" s="61" t="s">
        <v>126</v>
      </c>
      <c r="B13" s="42">
        <v>78699022.719999999</v>
      </c>
      <c r="C13" s="69">
        <v>1</v>
      </c>
      <c r="D13" s="8">
        <f>B13*C13</f>
        <v>78699022.719999999</v>
      </c>
      <c r="E13" s="10">
        <f>IF(D$14=0,0,D13/D$14)</f>
        <v>0.31963277352908148</v>
      </c>
      <c r="F13" s="27">
        <v>1087</v>
      </c>
    </row>
    <row r="14" spans="1:7" x14ac:dyDescent="0.2">
      <c r="A14" s="71" t="s">
        <v>38</v>
      </c>
      <c r="B14" s="20">
        <f>SUM(B11:B13)</f>
        <v>221537393.38000003</v>
      </c>
      <c r="C14" s="38"/>
      <c r="D14" s="20">
        <f>SUM(D11:D13)</f>
        <v>246217000.37540001</v>
      </c>
      <c r="E14" s="54">
        <f>IF(D14=0,0,1)</f>
        <v>1</v>
      </c>
      <c r="F14" s="39">
        <f>SUM(F11:F13)</f>
        <v>3234</v>
      </c>
    </row>
  </sheetData>
  <mergeCells count="3">
    <mergeCell ref="A1:G1"/>
    <mergeCell ref="A2:G2"/>
    <mergeCell ref="A9:G9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8"/>
  <sheetViews>
    <sheetView showGridLines="0" topLeftCell="A11" zoomScaleNormal="100" workbookViewId="0">
      <selection sqref="A1:G1"/>
    </sheetView>
  </sheetViews>
  <sheetFormatPr baseColWidth="10" defaultColWidth="8.5" defaultRowHeight="15" x14ac:dyDescent="0.2"/>
  <cols>
    <col min="1" max="1" width="5" customWidth="1"/>
    <col min="2" max="2" width="24" customWidth="1"/>
    <col min="3" max="3" width="12" customWidth="1"/>
    <col min="4" max="4" width="48" customWidth="1"/>
    <col min="5" max="5" width="28" customWidth="1"/>
    <col min="6" max="6" width="16" customWidth="1"/>
    <col min="7" max="7" width="70" customWidth="1"/>
  </cols>
  <sheetData>
    <row r="1" spans="1:7" ht="30" customHeight="1" x14ac:dyDescent="0.2">
      <c r="A1" s="4" t="s">
        <v>142</v>
      </c>
      <c r="B1" s="4"/>
      <c r="C1" s="4"/>
      <c r="D1" s="4"/>
      <c r="E1" s="4"/>
      <c r="F1" s="4"/>
      <c r="G1" s="4"/>
    </row>
    <row r="2" spans="1:7" ht="21.75" customHeight="1" x14ac:dyDescent="0.2">
      <c r="A2" s="3" t="s">
        <v>143</v>
      </c>
      <c r="B2" s="3"/>
      <c r="C2" s="3"/>
      <c r="D2" s="3"/>
      <c r="E2" s="3"/>
      <c r="F2" s="3"/>
      <c r="G2" s="3"/>
    </row>
    <row r="3" spans="1:7" ht="31.5" customHeight="1" x14ac:dyDescent="0.2">
      <c r="A3" s="24" t="s">
        <v>96</v>
      </c>
      <c r="B3" s="24" t="s">
        <v>17</v>
      </c>
      <c r="C3" s="24" t="s">
        <v>18</v>
      </c>
      <c r="D3" s="24" t="s">
        <v>41</v>
      </c>
      <c r="E3" s="24" t="s">
        <v>2</v>
      </c>
      <c r="F3" s="24" t="s">
        <v>19</v>
      </c>
      <c r="G3" s="24" t="s">
        <v>144</v>
      </c>
    </row>
    <row r="4" spans="1:7" ht="49.5" customHeight="1" x14ac:dyDescent="0.2">
      <c r="A4" s="7">
        <v>1</v>
      </c>
      <c r="B4" s="6" t="s">
        <v>21</v>
      </c>
      <c r="C4" s="7">
        <v>722320</v>
      </c>
      <c r="D4" s="41" t="s">
        <v>43</v>
      </c>
      <c r="E4" s="40" t="s">
        <v>22</v>
      </c>
      <c r="F4" s="26">
        <v>0.13200000000000001</v>
      </c>
      <c r="G4" s="41" t="s">
        <v>145</v>
      </c>
    </row>
    <row r="5" spans="1:7" ht="49.5" customHeight="1" x14ac:dyDescent="0.2">
      <c r="A5" s="30">
        <v>2</v>
      </c>
      <c r="B5" s="28" t="s">
        <v>23</v>
      </c>
      <c r="C5" s="30">
        <v>541611</v>
      </c>
      <c r="D5" s="45" t="s">
        <v>44</v>
      </c>
      <c r="E5" s="44" t="s">
        <v>22</v>
      </c>
      <c r="F5" s="31">
        <v>7.8E-2</v>
      </c>
      <c r="G5" s="45" t="s">
        <v>146</v>
      </c>
    </row>
    <row r="6" spans="1:7" ht="49.5" customHeight="1" x14ac:dyDescent="0.2">
      <c r="A6" s="7">
        <v>3</v>
      </c>
      <c r="B6" s="6" t="s">
        <v>24</v>
      </c>
      <c r="C6" s="7">
        <v>561210</v>
      </c>
      <c r="D6" s="41" t="s">
        <v>45</v>
      </c>
      <c r="E6" s="40" t="s">
        <v>22</v>
      </c>
      <c r="F6" s="26">
        <v>0.19900000000000001</v>
      </c>
      <c r="G6" s="41" t="s">
        <v>147</v>
      </c>
    </row>
    <row r="7" spans="1:7" ht="49.5" customHeight="1" x14ac:dyDescent="0.2">
      <c r="A7" s="13">
        <v>4</v>
      </c>
      <c r="B7" s="12" t="s">
        <v>25</v>
      </c>
      <c r="C7" s="13">
        <v>334111</v>
      </c>
      <c r="D7" s="50" t="s">
        <v>46</v>
      </c>
      <c r="E7" s="49" t="s">
        <v>26</v>
      </c>
      <c r="F7" s="36">
        <v>5.8000000000000003E-2</v>
      </c>
      <c r="G7" s="50" t="s">
        <v>148</v>
      </c>
    </row>
    <row r="8" spans="1:7" ht="49.5" customHeight="1" x14ac:dyDescent="0.2">
      <c r="A8" s="7">
        <v>5</v>
      </c>
      <c r="B8" s="6" t="s">
        <v>27</v>
      </c>
      <c r="C8" s="7">
        <v>511210</v>
      </c>
      <c r="D8" s="41" t="s">
        <v>47</v>
      </c>
      <c r="E8" s="40" t="s">
        <v>22</v>
      </c>
      <c r="F8" s="26">
        <v>0.08</v>
      </c>
      <c r="G8" s="41" t="s">
        <v>149</v>
      </c>
    </row>
    <row r="9" spans="1:7" ht="49.5" customHeight="1" x14ac:dyDescent="0.2">
      <c r="A9" s="30">
        <v>6</v>
      </c>
      <c r="B9" s="28" t="s">
        <v>28</v>
      </c>
      <c r="C9" s="30">
        <v>524126</v>
      </c>
      <c r="D9" s="45" t="s">
        <v>48</v>
      </c>
      <c r="E9" s="44" t="s">
        <v>22</v>
      </c>
      <c r="F9" s="31">
        <v>3.3000000000000002E-2</v>
      </c>
      <c r="G9" s="45" t="s">
        <v>150</v>
      </c>
    </row>
    <row r="10" spans="1:7" ht="49.5" customHeight="1" x14ac:dyDescent="0.2">
      <c r="A10" s="7">
        <v>7</v>
      </c>
      <c r="B10" s="6" t="s">
        <v>29</v>
      </c>
      <c r="C10" s="7">
        <v>541110</v>
      </c>
      <c r="D10" s="41" t="s">
        <v>49</v>
      </c>
      <c r="E10" s="40" t="s">
        <v>22</v>
      </c>
      <c r="F10" s="26">
        <v>4.1000000000000002E-2</v>
      </c>
      <c r="G10" s="41" t="s">
        <v>151</v>
      </c>
    </row>
    <row r="11" spans="1:7" ht="49.5" customHeight="1" x14ac:dyDescent="0.2">
      <c r="A11" s="30">
        <v>8</v>
      </c>
      <c r="B11" s="28" t="s">
        <v>30</v>
      </c>
      <c r="C11" s="30">
        <v>488510</v>
      </c>
      <c r="D11" s="45" t="s">
        <v>50</v>
      </c>
      <c r="E11" s="44" t="s">
        <v>22</v>
      </c>
      <c r="F11" s="31">
        <v>0.16200000000000001</v>
      </c>
      <c r="G11" s="45" t="s">
        <v>152</v>
      </c>
    </row>
    <row r="12" spans="1:7" ht="49.5" customHeight="1" x14ac:dyDescent="0.2">
      <c r="A12" s="7">
        <v>9</v>
      </c>
      <c r="B12" s="6" t="s">
        <v>31</v>
      </c>
      <c r="C12" s="7">
        <v>541810</v>
      </c>
      <c r="D12" s="41" t="s">
        <v>51</v>
      </c>
      <c r="E12" s="40" t="s">
        <v>22</v>
      </c>
      <c r="F12" s="26">
        <v>8.5000000000000006E-2</v>
      </c>
      <c r="G12" s="41" t="s">
        <v>153</v>
      </c>
    </row>
    <row r="13" spans="1:7" ht="49.5" customHeight="1" x14ac:dyDescent="0.2">
      <c r="A13" s="30">
        <v>10</v>
      </c>
      <c r="B13" s="28" t="s">
        <v>32</v>
      </c>
      <c r="C13" s="30">
        <v>453210</v>
      </c>
      <c r="D13" s="45" t="s">
        <v>52</v>
      </c>
      <c r="E13" s="44" t="s">
        <v>22</v>
      </c>
      <c r="F13" s="31">
        <v>0.111</v>
      </c>
      <c r="G13" s="45" t="s">
        <v>154</v>
      </c>
    </row>
    <row r="14" spans="1:7" ht="49.5" customHeight="1" x14ac:dyDescent="0.2">
      <c r="A14" s="7">
        <v>11</v>
      </c>
      <c r="B14" s="6" t="s">
        <v>33</v>
      </c>
      <c r="C14" s="7">
        <v>541990</v>
      </c>
      <c r="D14" s="41" t="s">
        <v>53</v>
      </c>
      <c r="E14" s="40" t="s">
        <v>22</v>
      </c>
      <c r="F14" s="26">
        <v>0.08</v>
      </c>
      <c r="G14" s="41" t="s">
        <v>155</v>
      </c>
    </row>
    <row r="15" spans="1:7" ht="49.5" customHeight="1" x14ac:dyDescent="0.2">
      <c r="A15" s="30">
        <v>12</v>
      </c>
      <c r="B15" s="28" t="s">
        <v>34</v>
      </c>
      <c r="C15" s="30">
        <v>561311</v>
      </c>
      <c r="D15" s="45" t="s">
        <v>54</v>
      </c>
      <c r="E15" s="44" t="s">
        <v>22</v>
      </c>
      <c r="F15" s="31">
        <v>5.0999999999999997E-2</v>
      </c>
      <c r="G15" s="45" t="s">
        <v>156</v>
      </c>
    </row>
    <row r="16" spans="1:7" ht="49.5" customHeight="1" x14ac:dyDescent="0.2">
      <c r="A16" s="7">
        <v>13</v>
      </c>
      <c r="B16" s="6" t="s">
        <v>35</v>
      </c>
      <c r="C16" s="7">
        <v>517311</v>
      </c>
      <c r="D16" s="41" t="s">
        <v>55</v>
      </c>
      <c r="E16" s="40" t="s">
        <v>22</v>
      </c>
      <c r="F16" s="26">
        <v>7.4999999999999997E-2</v>
      </c>
      <c r="G16" s="41" t="s">
        <v>157</v>
      </c>
    </row>
    <row r="17" spans="1:7" ht="49.5" customHeight="1" x14ac:dyDescent="0.2">
      <c r="A17" s="30">
        <v>14</v>
      </c>
      <c r="B17" s="28" t="s">
        <v>36</v>
      </c>
      <c r="C17" s="30">
        <v>611430</v>
      </c>
      <c r="D17" s="45" t="s">
        <v>56</v>
      </c>
      <c r="E17" s="44" t="s">
        <v>22</v>
      </c>
      <c r="F17" s="31">
        <v>0.108</v>
      </c>
      <c r="G17" s="45" t="s">
        <v>158</v>
      </c>
    </row>
    <row r="18" spans="1:7" ht="49.5" customHeight="1" x14ac:dyDescent="0.2">
      <c r="A18" s="7">
        <v>15</v>
      </c>
      <c r="B18" s="6" t="s">
        <v>37</v>
      </c>
      <c r="C18" s="7">
        <v>561510</v>
      </c>
      <c r="D18" s="41" t="s">
        <v>57</v>
      </c>
      <c r="E18" s="40" t="s">
        <v>22</v>
      </c>
      <c r="F18" s="26">
        <v>8.7999999999999995E-2</v>
      </c>
      <c r="G18" s="41" t="s">
        <v>159</v>
      </c>
    </row>
  </sheetData>
  <mergeCells count="2">
    <mergeCell ref="A1:G1"/>
    <mergeCell ref="A2:G2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9"/>
  <sheetViews>
    <sheetView showGridLines="0" zoomScaleNormal="100" workbookViewId="0">
      <selection activeCell="F10" sqref="F10"/>
    </sheetView>
  </sheetViews>
  <sheetFormatPr baseColWidth="10" defaultColWidth="8.5" defaultRowHeight="15" x14ac:dyDescent="0.2"/>
  <cols>
    <col min="1" max="1" width="24" customWidth="1"/>
    <col min="2" max="7" width="16" customWidth="1"/>
    <col min="8" max="8" width="18" customWidth="1"/>
    <col min="9" max="9" width="12" customWidth="1"/>
    <col min="10" max="10" width="28" customWidth="1"/>
  </cols>
  <sheetData>
    <row r="1" spans="1:10" ht="30" customHeight="1" x14ac:dyDescent="0.2">
      <c r="A1" s="4" t="s">
        <v>160</v>
      </c>
      <c r="B1" s="4"/>
      <c r="C1" s="4"/>
      <c r="D1" s="4"/>
      <c r="E1" s="4"/>
      <c r="F1" s="4"/>
      <c r="G1" s="4"/>
      <c r="H1" s="4"/>
      <c r="I1" s="4"/>
      <c r="J1" s="4"/>
    </row>
    <row r="2" spans="1:10" ht="21.75" customHeight="1" x14ac:dyDescent="0.2">
      <c r="A2" s="3" t="s">
        <v>161</v>
      </c>
      <c r="B2" s="3"/>
      <c r="C2" s="3"/>
      <c r="D2" s="3"/>
      <c r="E2" s="3"/>
      <c r="F2" s="3"/>
      <c r="G2" s="3"/>
      <c r="H2" s="3"/>
      <c r="I2" s="3"/>
      <c r="J2" s="3"/>
    </row>
    <row r="3" spans="1:10" ht="27.75" customHeight="1" x14ac:dyDescent="0.2">
      <c r="A3" s="24" t="s">
        <v>17</v>
      </c>
      <c r="B3" s="24" t="s">
        <v>162</v>
      </c>
      <c r="C3" s="24" t="s">
        <v>163</v>
      </c>
      <c r="D3" s="24" t="s">
        <v>20</v>
      </c>
      <c r="E3" s="24" t="s">
        <v>164</v>
      </c>
      <c r="F3" s="24" t="s">
        <v>165</v>
      </c>
      <c r="G3" s="24" t="s">
        <v>166</v>
      </c>
      <c r="H3" s="24" t="s">
        <v>4</v>
      </c>
      <c r="I3" s="24" t="s">
        <v>9</v>
      </c>
      <c r="J3" s="24" t="s">
        <v>2</v>
      </c>
    </row>
    <row r="4" spans="1:10" x14ac:dyDescent="0.2">
      <c r="A4" s="6" t="s">
        <v>21</v>
      </c>
      <c r="B4" s="42">
        <v>1804376.71</v>
      </c>
      <c r="C4" s="42">
        <v>2650408.7000000002</v>
      </c>
      <c r="D4" s="42">
        <v>5049619.53</v>
      </c>
      <c r="E4" s="8">
        <f t="shared" ref="E4:E18" si="0">B4*1.08</f>
        <v>1948726.8468000002</v>
      </c>
      <c r="F4" s="8">
        <f t="shared" ref="F4:F18" si="1">C4*1.27</f>
        <v>3366019.0490000001</v>
      </c>
      <c r="G4" s="8">
        <f t="shared" ref="G4:G18" si="2">D4</f>
        <v>5049619.53</v>
      </c>
      <c r="H4" s="72">
        <f t="shared" ref="H4:H18" si="3">E4+F4+G4</f>
        <v>10364365.425799999</v>
      </c>
      <c r="I4" s="27">
        <v>206</v>
      </c>
      <c r="J4" s="40" t="s">
        <v>22</v>
      </c>
    </row>
    <row r="5" spans="1:10" x14ac:dyDescent="0.2">
      <c r="A5" s="28" t="s">
        <v>23</v>
      </c>
      <c r="B5" s="46">
        <v>3834257.28</v>
      </c>
      <c r="C5" s="46">
        <v>4889805.88</v>
      </c>
      <c r="D5" s="46">
        <v>4844610.7300000004</v>
      </c>
      <c r="E5" s="33">
        <f t="shared" si="0"/>
        <v>4140997.8624</v>
      </c>
      <c r="F5" s="33">
        <f t="shared" si="1"/>
        <v>6210053.4676000001</v>
      </c>
      <c r="G5" s="33">
        <f t="shared" si="2"/>
        <v>4844610.7300000004</v>
      </c>
      <c r="H5" s="73">
        <f t="shared" si="3"/>
        <v>15195662.060000001</v>
      </c>
      <c r="I5" s="32">
        <v>227</v>
      </c>
      <c r="J5" s="44" t="s">
        <v>22</v>
      </c>
    </row>
    <row r="6" spans="1:10" x14ac:dyDescent="0.2">
      <c r="A6" s="6" t="s">
        <v>24</v>
      </c>
      <c r="B6" s="42">
        <v>2180917.91</v>
      </c>
      <c r="C6" s="42">
        <v>4450681.71</v>
      </c>
      <c r="D6" s="42">
        <v>7621599.2000000002</v>
      </c>
      <c r="E6" s="8">
        <f t="shared" si="0"/>
        <v>2355391.3428000002</v>
      </c>
      <c r="F6" s="8">
        <f t="shared" si="1"/>
        <v>5652365.7717000004</v>
      </c>
      <c r="G6" s="8">
        <f t="shared" si="2"/>
        <v>7621599.2000000002</v>
      </c>
      <c r="H6" s="72">
        <f t="shared" si="3"/>
        <v>15629356.3145</v>
      </c>
      <c r="I6" s="27">
        <v>197</v>
      </c>
      <c r="J6" s="40" t="s">
        <v>22</v>
      </c>
    </row>
    <row r="7" spans="1:10" x14ac:dyDescent="0.2">
      <c r="A7" s="12" t="s">
        <v>25</v>
      </c>
      <c r="B7" s="51">
        <v>6647517.5700000003</v>
      </c>
      <c r="C7" s="51">
        <v>7687893.7199999997</v>
      </c>
      <c r="D7" s="51">
        <v>5952645.5999999996</v>
      </c>
      <c r="E7" s="14">
        <f t="shared" si="0"/>
        <v>7179318.9756000005</v>
      </c>
      <c r="F7" s="14">
        <f t="shared" si="1"/>
        <v>9763625.0243999995</v>
      </c>
      <c r="G7" s="14">
        <f t="shared" si="2"/>
        <v>5952645.5999999996</v>
      </c>
      <c r="H7" s="74">
        <f t="shared" si="3"/>
        <v>22895589.600000001</v>
      </c>
      <c r="I7" s="37">
        <v>188</v>
      </c>
      <c r="J7" s="49" t="s">
        <v>26</v>
      </c>
    </row>
    <row r="8" spans="1:10" x14ac:dyDescent="0.2">
      <c r="A8" s="6" t="s">
        <v>27</v>
      </c>
      <c r="B8" s="42">
        <v>6243937.2400000002</v>
      </c>
      <c r="C8" s="42">
        <v>5628467.2000000002</v>
      </c>
      <c r="D8" s="42">
        <v>6311436.3499999996</v>
      </c>
      <c r="E8" s="8">
        <f t="shared" si="0"/>
        <v>6743452.2192000011</v>
      </c>
      <c r="F8" s="8">
        <f t="shared" si="1"/>
        <v>7148153.3440000005</v>
      </c>
      <c r="G8" s="8">
        <f t="shared" si="2"/>
        <v>6311436.3499999996</v>
      </c>
      <c r="H8" s="72">
        <f t="shared" si="3"/>
        <v>20203041.913199998</v>
      </c>
      <c r="I8" s="27">
        <v>226</v>
      </c>
      <c r="J8" s="40" t="s">
        <v>22</v>
      </c>
    </row>
    <row r="9" spans="1:10" x14ac:dyDescent="0.2">
      <c r="A9" s="28" t="s">
        <v>28</v>
      </c>
      <c r="B9" s="46">
        <v>5697789.5300000003</v>
      </c>
      <c r="C9" s="46">
        <v>6082527.4900000002</v>
      </c>
      <c r="D9" s="46">
        <v>5408490.1600000001</v>
      </c>
      <c r="E9" s="33">
        <f t="shared" si="0"/>
        <v>6153612.692400001</v>
      </c>
      <c r="F9" s="33">
        <f t="shared" si="1"/>
        <v>7724809.9123</v>
      </c>
      <c r="G9" s="33">
        <f t="shared" si="2"/>
        <v>5408490.1600000001</v>
      </c>
      <c r="H9" s="73">
        <f t="shared" si="3"/>
        <v>19286912.764700003</v>
      </c>
      <c r="I9" s="32">
        <v>267</v>
      </c>
      <c r="J9" s="44" t="s">
        <v>22</v>
      </c>
    </row>
    <row r="10" spans="1:10" x14ac:dyDescent="0.2">
      <c r="A10" s="6" t="s">
        <v>29</v>
      </c>
      <c r="B10" s="42">
        <v>11644217.039999999</v>
      </c>
      <c r="C10" s="42">
        <v>7394225.0300000003</v>
      </c>
      <c r="D10" s="42">
        <v>6731186.3099999996</v>
      </c>
      <c r="E10" s="8">
        <f t="shared" si="0"/>
        <v>12575754.403200001</v>
      </c>
      <c r="F10" s="8">
        <f t="shared" si="1"/>
        <v>9390665.7881000005</v>
      </c>
      <c r="G10" s="8">
        <f t="shared" si="2"/>
        <v>6731186.3099999996</v>
      </c>
      <c r="H10" s="72">
        <f t="shared" si="3"/>
        <v>28697606.5013</v>
      </c>
      <c r="I10" s="27">
        <v>224</v>
      </c>
      <c r="J10" s="40" t="s">
        <v>22</v>
      </c>
    </row>
    <row r="11" spans="1:10" x14ac:dyDescent="0.2">
      <c r="A11" s="28" t="s">
        <v>30</v>
      </c>
      <c r="B11" s="46">
        <v>5539709.8399999999</v>
      </c>
      <c r="C11" s="46">
        <v>7448183.5599999996</v>
      </c>
      <c r="D11" s="46">
        <v>6666189.1600000001</v>
      </c>
      <c r="E11" s="33">
        <f t="shared" si="0"/>
        <v>5982886.6272</v>
      </c>
      <c r="F11" s="33">
        <f t="shared" si="1"/>
        <v>9459193.121199999</v>
      </c>
      <c r="G11" s="33">
        <f t="shared" si="2"/>
        <v>6666189.1600000001</v>
      </c>
      <c r="H11" s="73">
        <f t="shared" si="3"/>
        <v>22108268.908399999</v>
      </c>
      <c r="I11" s="32">
        <v>237</v>
      </c>
      <c r="J11" s="44" t="s">
        <v>22</v>
      </c>
    </row>
    <row r="12" spans="1:10" x14ac:dyDescent="0.2">
      <c r="A12" s="6" t="s">
        <v>31</v>
      </c>
      <c r="B12" s="42">
        <v>2292600.9</v>
      </c>
      <c r="C12" s="42">
        <v>2446741.39</v>
      </c>
      <c r="D12" s="42">
        <v>2830232.68</v>
      </c>
      <c r="E12" s="8">
        <f t="shared" si="0"/>
        <v>2476008.9720000001</v>
      </c>
      <c r="F12" s="8">
        <f t="shared" si="1"/>
        <v>3107361.5653000004</v>
      </c>
      <c r="G12" s="8">
        <f t="shared" si="2"/>
        <v>2830232.68</v>
      </c>
      <c r="H12" s="72">
        <f t="shared" si="3"/>
        <v>8413603.2172999997</v>
      </c>
      <c r="I12" s="27">
        <v>194</v>
      </c>
      <c r="J12" s="40" t="s">
        <v>22</v>
      </c>
    </row>
    <row r="13" spans="1:10" x14ac:dyDescent="0.2">
      <c r="A13" s="28" t="s">
        <v>32</v>
      </c>
      <c r="B13" s="46">
        <v>5958041.3499999996</v>
      </c>
      <c r="C13" s="46">
        <v>4792499.2300000004</v>
      </c>
      <c r="D13" s="46">
        <v>5465041.4299999997</v>
      </c>
      <c r="E13" s="33">
        <f t="shared" si="0"/>
        <v>6434684.6579999998</v>
      </c>
      <c r="F13" s="33">
        <f t="shared" si="1"/>
        <v>6086474.0221000006</v>
      </c>
      <c r="G13" s="33">
        <f t="shared" si="2"/>
        <v>5465041.4299999997</v>
      </c>
      <c r="H13" s="73">
        <f t="shared" si="3"/>
        <v>17986200.110100001</v>
      </c>
      <c r="I13" s="32">
        <v>247</v>
      </c>
      <c r="J13" s="44" t="s">
        <v>22</v>
      </c>
    </row>
    <row r="14" spans="1:10" x14ac:dyDescent="0.2">
      <c r="A14" s="6" t="s">
        <v>33</v>
      </c>
      <c r="B14" s="42">
        <v>3052750.4</v>
      </c>
      <c r="C14" s="42">
        <v>3425218.71</v>
      </c>
      <c r="D14" s="42">
        <v>6528697.4100000001</v>
      </c>
      <c r="E14" s="8">
        <f t="shared" si="0"/>
        <v>3296970.432</v>
      </c>
      <c r="F14" s="8">
        <f t="shared" si="1"/>
        <v>4350027.7616999997</v>
      </c>
      <c r="G14" s="8">
        <f t="shared" si="2"/>
        <v>6528697.4100000001</v>
      </c>
      <c r="H14" s="72">
        <f t="shared" si="3"/>
        <v>14175695.603700001</v>
      </c>
      <c r="I14" s="27">
        <v>211</v>
      </c>
      <c r="J14" s="40" t="s">
        <v>22</v>
      </c>
    </row>
    <row r="15" spans="1:10" x14ac:dyDescent="0.2">
      <c r="A15" s="28" t="s">
        <v>34</v>
      </c>
      <c r="B15" s="46">
        <v>5697703.2999999998</v>
      </c>
      <c r="C15" s="46">
        <v>3526226.47</v>
      </c>
      <c r="D15" s="46">
        <v>5345271.09</v>
      </c>
      <c r="E15" s="33">
        <f t="shared" si="0"/>
        <v>6153519.5640000002</v>
      </c>
      <c r="F15" s="33">
        <f t="shared" si="1"/>
        <v>4478307.6169000007</v>
      </c>
      <c r="G15" s="33">
        <f t="shared" si="2"/>
        <v>5345271.09</v>
      </c>
      <c r="H15" s="73">
        <f t="shared" si="3"/>
        <v>15977098.2709</v>
      </c>
      <c r="I15" s="32">
        <v>187</v>
      </c>
      <c r="J15" s="44" t="s">
        <v>22</v>
      </c>
    </row>
    <row r="16" spans="1:10" x14ac:dyDescent="0.2">
      <c r="A16" s="6" t="s">
        <v>35</v>
      </c>
      <c r="B16" s="42">
        <v>5901560.1600000001</v>
      </c>
      <c r="C16" s="42">
        <v>2866033.88</v>
      </c>
      <c r="D16" s="42">
        <v>2996511.15</v>
      </c>
      <c r="E16" s="8">
        <f t="shared" si="0"/>
        <v>6373684.9728000006</v>
      </c>
      <c r="F16" s="8">
        <f t="shared" si="1"/>
        <v>3639863.0275999997</v>
      </c>
      <c r="G16" s="8">
        <f t="shared" si="2"/>
        <v>2996511.15</v>
      </c>
      <c r="H16" s="72">
        <f t="shared" si="3"/>
        <v>13010059.1504</v>
      </c>
      <c r="I16" s="27">
        <v>213</v>
      </c>
      <c r="J16" s="40" t="s">
        <v>22</v>
      </c>
    </row>
    <row r="17" spans="1:10" x14ac:dyDescent="0.2">
      <c r="A17" s="28" t="s">
        <v>36</v>
      </c>
      <c r="B17" s="46">
        <v>3024705.85</v>
      </c>
      <c r="C17" s="46">
        <v>2251763.25</v>
      </c>
      <c r="D17" s="46">
        <v>2526232.73</v>
      </c>
      <c r="E17" s="33">
        <f t="shared" si="0"/>
        <v>3266682.3180000004</v>
      </c>
      <c r="F17" s="33">
        <f t="shared" si="1"/>
        <v>2859739.3275000001</v>
      </c>
      <c r="G17" s="33">
        <f t="shared" si="2"/>
        <v>2526232.73</v>
      </c>
      <c r="H17" s="73">
        <f t="shared" si="3"/>
        <v>8652654.375500001</v>
      </c>
      <c r="I17" s="32">
        <v>188</v>
      </c>
      <c r="J17" s="44" t="s">
        <v>22</v>
      </c>
    </row>
    <row r="18" spans="1:10" x14ac:dyDescent="0.2">
      <c r="A18" s="6" t="s">
        <v>37</v>
      </c>
      <c r="B18" s="42">
        <v>3568089.04</v>
      </c>
      <c r="C18" s="42">
        <v>4209520.32</v>
      </c>
      <c r="D18" s="42">
        <v>4421259.1900000004</v>
      </c>
      <c r="E18" s="8">
        <f t="shared" si="0"/>
        <v>3853536.1632000003</v>
      </c>
      <c r="F18" s="8">
        <f t="shared" si="1"/>
        <v>5346090.8064000001</v>
      </c>
      <c r="G18" s="8">
        <f t="shared" si="2"/>
        <v>4421259.1900000004</v>
      </c>
      <c r="H18" s="72">
        <f t="shared" si="3"/>
        <v>13620886.159600001</v>
      </c>
      <c r="I18" s="27">
        <v>222</v>
      </c>
      <c r="J18" s="40" t="s">
        <v>22</v>
      </c>
    </row>
    <row r="19" spans="1:10" x14ac:dyDescent="0.2">
      <c r="A19" s="18" t="s">
        <v>38</v>
      </c>
      <c r="B19" s="20">
        <f t="shared" ref="B19:I19" si="4">SUM(B4:B18)</f>
        <v>73088174.120000005</v>
      </c>
      <c r="C19" s="20">
        <f t="shared" si="4"/>
        <v>69750196.539999992</v>
      </c>
      <c r="D19" s="20">
        <f t="shared" si="4"/>
        <v>78699022.720000014</v>
      </c>
      <c r="E19" s="20">
        <f t="shared" si="4"/>
        <v>78935228.049600005</v>
      </c>
      <c r="F19" s="20">
        <f t="shared" si="4"/>
        <v>88582749.605800003</v>
      </c>
      <c r="G19" s="20">
        <f t="shared" si="4"/>
        <v>78699022.720000014</v>
      </c>
      <c r="H19" s="20">
        <f t="shared" si="4"/>
        <v>246217000.37540004</v>
      </c>
      <c r="I19" s="39">
        <f t="shared" si="4"/>
        <v>3234</v>
      </c>
      <c r="J19" s="38"/>
    </row>
  </sheetData>
  <mergeCells count="2">
    <mergeCell ref="A1:J1"/>
    <mergeCell ref="A2:J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Calculations</vt:lpstr>
      <vt:lpstr>Methodology</vt:lpstr>
      <vt:lpstr>Emission Factors</vt:lpstr>
      <vt:lpstr>Exchange Rates</vt:lpstr>
      <vt:lpstr>NAICS Mapping</vt:lpstr>
      <vt:lpstr>Spend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Natalya Lozovaya</cp:lastModifiedBy>
  <cp:revision>0</cp:revision>
  <dcterms:created xsi:type="dcterms:W3CDTF">2026-06-14T13:25:07Z</dcterms:created>
  <dcterms:modified xsi:type="dcterms:W3CDTF">2026-06-14T18:27:31Z</dcterms:modified>
  <dc:language>en-US</dc:language>
</cp:coreProperties>
</file>